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3110" activeTab="0"/>
  </bookViews>
  <sheets>
    <sheet name="-Cover-" sheetId="1" r:id="rId1"/>
    <sheet name="Calculator" sheetId="2" r:id="rId2"/>
  </sheets>
  <definedNames/>
  <calcPr fullCalcOnLoad="1"/>
</workbook>
</file>

<file path=xl/sharedStrings.xml><?xml version="1.0" encoding="utf-8"?>
<sst xmlns="http://schemas.openxmlformats.org/spreadsheetml/2006/main" count="292" uniqueCount="149">
  <si>
    <t>DDR MEMORY INTERFACE TRACE LENGTH CALCULATOR</t>
  </si>
  <si>
    <t>L_clk=</t>
  </si>
  <si>
    <t>DQ0</t>
  </si>
  <si>
    <t>Total Length</t>
  </si>
  <si>
    <t>Segment length</t>
  </si>
  <si>
    <t>New Length</t>
  </si>
  <si>
    <t xml:space="preserve"> +Modify</t>
  </si>
  <si>
    <t>DQ1</t>
  </si>
  <si>
    <t>DQ2</t>
  </si>
  <si>
    <t>DQ3</t>
  </si>
  <si>
    <t>DQ4</t>
  </si>
  <si>
    <t>DQ5</t>
  </si>
  <si>
    <t>DQ6</t>
  </si>
  <si>
    <t>DQ7</t>
  </si>
  <si>
    <t xml:space="preserve"> +/-dL in lane=</t>
  </si>
  <si>
    <t>dL: CLK to DQS=</t>
  </si>
  <si>
    <t>LANE_0</t>
  </si>
  <si>
    <t>to Protel Length Tuning</t>
  </si>
  <si>
    <t>Lmax in lane=</t>
  </si>
  <si>
    <t>New Lmin=</t>
  </si>
  <si>
    <t>LANE_1</t>
  </si>
  <si>
    <t>LANE_2</t>
  </si>
  <si>
    <t>LANE_3</t>
  </si>
  <si>
    <t>LANE_4</t>
  </si>
  <si>
    <t>LANE_5</t>
  </si>
  <si>
    <t>LANE_6</t>
  </si>
  <si>
    <t>LANE_7</t>
  </si>
  <si>
    <t>DQM0</t>
  </si>
  <si>
    <t>DQS0</t>
  </si>
  <si>
    <t>DQ08</t>
  </si>
  <si>
    <t>DQ19</t>
  </si>
  <si>
    <t>DQ10</t>
  </si>
  <si>
    <t>DQ11</t>
  </si>
  <si>
    <t>DQ12</t>
  </si>
  <si>
    <t>DQ13</t>
  </si>
  <si>
    <t>DQ14</t>
  </si>
  <si>
    <t>DQ15</t>
  </si>
  <si>
    <t>DQM1</t>
  </si>
  <si>
    <t>DQS1</t>
  </si>
  <si>
    <t>New Lmax=</t>
  </si>
  <si>
    <t>DQ16</t>
  </si>
  <si>
    <t>DQ17</t>
  </si>
  <si>
    <t>DQ18</t>
  </si>
  <si>
    <t>DQ20</t>
  </si>
  <si>
    <t>DQ21</t>
  </si>
  <si>
    <t>DQ22</t>
  </si>
  <si>
    <t>DQ23</t>
  </si>
  <si>
    <t>DQM2</t>
  </si>
  <si>
    <t>DQS2</t>
  </si>
  <si>
    <t>DQ24</t>
  </si>
  <si>
    <t>DQ25</t>
  </si>
  <si>
    <t>DQ26</t>
  </si>
  <si>
    <t>DQ27</t>
  </si>
  <si>
    <t>DQ28</t>
  </si>
  <si>
    <t>DQ29</t>
  </si>
  <si>
    <t>DQ30</t>
  </si>
  <si>
    <t>DQ31</t>
  </si>
  <si>
    <t>DQM3</t>
  </si>
  <si>
    <t>DQS3</t>
  </si>
  <si>
    <t>DQ32</t>
  </si>
  <si>
    <t>DQ33</t>
  </si>
  <si>
    <t>DQ34</t>
  </si>
  <si>
    <t>DQ35</t>
  </si>
  <si>
    <t>DQ36</t>
  </si>
  <si>
    <t>DQ37</t>
  </si>
  <si>
    <t>DQ38</t>
  </si>
  <si>
    <t>DQ39</t>
  </si>
  <si>
    <t>DQM4</t>
  </si>
  <si>
    <t>DQS4</t>
  </si>
  <si>
    <t>DQ40</t>
  </si>
  <si>
    <t>DQ41</t>
  </si>
  <si>
    <t>DQ42</t>
  </si>
  <si>
    <t>DQ43</t>
  </si>
  <si>
    <t>DQ44</t>
  </si>
  <si>
    <t>DQ45</t>
  </si>
  <si>
    <t>DQ46</t>
  </si>
  <si>
    <t>DQ47</t>
  </si>
  <si>
    <t>DQM5</t>
  </si>
  <si>
    <t>DQS5</t>
  </si>
  <si>
    <t>DQ48</t>
  </si>
  <si>
    <t>DQ49</t>
  </si>
  <si>
    <t>DQ50</t>
  </si>
  <si>
    <t>DQ51</t>
  </si>
  <si>
    <t>DQ52</t>
  </si>
  <si>
    <t>DQ53</t>
  </si>
  <si>
    <t>DQ54</t>
  </si>
  <si>
    <t>DQ55</t>
  </si>
  <si>
    <t>DQM6</t>
  </si>
  <si>
    <t>DQS6</t>
  </si>
  <si>
    <t>DQ56</t>
  </si>
  <si>
    <t>DQ57</t>
  </si>
  <si>
    <t>DQ58</t>
  </si>
  <si>
    <t>DQ59</t>
  </si>
  <si>
    <t>DQ60</t>
  </si>
  <si>
    <t>DQ61</t>
  </si>
  <si>
    <t>DQ62</t>
  </si>
  <si>
    <t>DQ63</t>
  </si>
  <si>
    <t>DQM7</t>
  </si>
  <si>
    <t>DQS7</t>
  </si>
  <si>
    <t>DQ9</t>
  </si>
  <si>
    <t>New segm. length MIN</t>
  </si>
  <si>
    <t>New segm. length MAX</t>
  </si>
  <si>
    <t>buenos@freemail.hu</t>
  </si>
  <si>
    <t>then the resistor divides the traces into 2 segments (separated traces).</t>
  </si>
  <si>
    <t>With this tool, you can calculate the required modifications on a trace segment, to</t>
  </si>
  <si>
    <t xml:space="preserve">  If you are designing a source synchronous bus, with series termination resistors on it,</t>
  </si>
  <si>
    <t>Altium Designer's Interactive Length Tuning, to the calculated segment-lengths.</t>
  </si>
  <si>
    <t xml:space="preserve">  After routing, you have to measure total net length (sum of the 2 segment lengths), </t>
  </si>
  <si>
    <t>and length of that segment, what you want to adjust. Then you have to provide the</t>
  </si>
  <si>
    <t>measurements to the calculator. Then it will tell you, how long the segment should be.</t>
  </si>
  <si>
    <t xml:space="preserve">  At first, route the traces manually, then increase the trace lengths manually or with the</t>
  </si>
  <si>
    <t>Address Bus</t>
  </si>
  <si>
    <t xml:space="preserve"> +dL to CLK=</t>
  </si>
  <si>
    <t>Lmax before=</t>
  </si>
  <si>
    <t xml:space="preserve"> -dL to CLK=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</si>
  <si>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</si>
  <si>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</si>
  <si>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</si>
  <si>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</si>
  <si>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</si>
  <si>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</si>
  <si>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</si>
  <si>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</si>
  <si>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</si>
  <si>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</si>
  <si>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</si>
  <si>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</si>
  <si>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</si>
  <si>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</si>
  <si>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BA0</t>
  </si>
  <si>
    <t>BA1</t>
  </si>
  <si>
    <t>RAS</t>
  </si>
  <si>
    <t>CAS</t>
  </si>
  <si>
    <t>CS0</t>
  </si>
  <si>
    <t>CS1</t>
  </si>
  <si>
    <t>CKE0</t>
  </si>
  <si>
    <t>CKE1</t>
  </si>
  <si>
    <t>WE</t>
  </si>
  <si>
    <t>TLA0</t>
  </si>
  <si>
    <t>TLA1</t>
  </si>
  <si>
    <t>equalize total net lengths on the bus. Normally you adjust the length on one of the segments.</t>
  </si>
  <si>
    <t>via</t>
  </si>
  <si>
    <t>VIA signal length=</t>
  </si>
  <si>
    <t xml:space="preserve">VIA length: if there are vias as well on the net, then their lenghts have to be subscracted </t>
  </si>
  <si>
    <t>from the final trace lengths.</t>
  </si>
  <si>
    <t>with vias</t>
  </si>
  <si>
    <t xml:space="preserve">   via count on longest</t>
  </si>
  <si>
    <t xml:space="preserve">By Istvan Nagy,  2007-2008. </t>
  </si>
  <si>
    <t>www.buenos.extra.hu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</si>
</sst>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11">
    <font>
      <sz val="10"/>
      <name val="Arial"/>
      <family val="0"/>
    </font>
    <font>
      <b/>
      <sz val="18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color indexed="48"/>
      <name val="Arial"/>
      <family val="2"/>
    </font>
    <font>
      <b/>
      <sz val="10"/>
      <color indexed="48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19" applyFont="1" applyAlignment="1">
      <alignment/>
    </xf>
    <xf numFmtId="0" fontId="3" fillId="2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enos@freemail.hu" TargetMode="External" /><Relationship Id="rId2" Type="http://schemas.openxmlformats.org/officeDocument/2006/relationships/hyperlink" Target="http://www.buenos.extra.h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7"/>
  <sheetViews>
    <sheetView tabSelected="1" workbookViewId="0" topLeftCell="B3">
      <selection activeCell="F31" sqref="F31"/>
    </sheetView>
  </sheetViews>
  <sheetFormatPr defaultColWidth="9.140625" defaultRowHeight="12.75"/>
  <cols>
    <col min="4" max="4" width="10.7109375" style="0" customWidth="1"/>
    <col min="7" max="7" width="11.7109375" style="0" customWidth="1"/>
    <col min="9" max="9" width="10.421875" style="0" customWidth="1"/>
    <col min="10" max="10" width="22.7109375" style="0" customWidth="1"/>
  </cols>
  <sheetData>
    <row r="3" spans="2:11" ht="23.25">
      <c r="B3" s="1" t="s">
        <v>0</v>
      </c>
      <c r="K3" s="32">
        <v>1.1</v>
      </c>
    </row>
    <row r="5" spans="2:10" ht="18">
      <c r="B5" s="31" t="s">
        <v>147</v>
      </c>
      <c r="C5" s="28"/>
      <c r="D5" s="28"/>
      <c r="E5" s="29" t="s">
        <v>102</v>
      </c>
      <c r="F5" s="28"/>
      <c r="G5" s="28"/>
      <c r="H5" s="29" t="s">
        <v>148</v>
      </c>
      <c r="I5" s="28"/>
      <c r="J5" s="28"/>
    </row>
    <row r="6" spans="2:10" ht="15">
      <c r="B6" s="16"/>
      <c r="C6" s="16"/>
      <c r="D6" s="16"/>
      <c r="E6" s="16"/>
      <c r="F6" s="16"/>
      <c r="G6" s="16"/>
      <c r="H6" s="16"/>
      <c r="I6" s="16"/>
      <c r="J6" s="16"/>
    </row>
    <row r="7" spans="2:10" ht="15.75">
      <c r="B7" s="17" t="s">
        <v>105</v>
      </c>
      <c r="C7" s="18"/>
      <c r="D7" s="18"/>
      <c r="E7" s="18"/>
      <c r="F7" s="18"/>
      <c r="G7" s="18"/>
      <c r="H7" s="18"/>
      <c r="I7" s="18"/>
      <c r="J7" s="19"/>
    </row>
    <row r="8" spans="2:10" ht="15.75">
      <c r="B8" s="20" t="s">
        <v>103</v>
      </c>
      <c r="C8" s="21"/>
      <c r="D8" s="21"/>
      <c r="E8" s="21"/>
      <c r="F8" s="21"/>
      <c r="G8" s="21"/>
      <c r="H8" s="21"/>
      <c r="I8" s="21"/>
      <c r="J8" s="22"/>
    </row>
    <row r="9" spans="2:10" ht="15.75">
      <c r="B9" s="20" t="s">
        <v>104</v>
      </c>
      <c r="C9" s="21"/>
      <c r="D9" s="21"/>
      <c r="E9" s="21"/>
      <c r="F9" s="21"/>
      <c r="G9" s="21"/>
      <c r="H9" s="21"/>
      <c r="I9" s="21"/>
      <c r="J9" s="22"/>
    </row>
    <row r="10" spans="2:10" ht="15.75">
      <c r="B10" s="20" t="s">
        <v>140</v>
      </c>
      <c r="C10" s="21"/>
      <c r="D10" s="21"/>
      <c r="E10" s="21"/>
      <c r="F10" s="21"/>
      <c r="G10" s="21"/>
      <c r="H10" s="21"/>
      <c r="I10" s="21"/>
      <c r="J10" s="22"/>
    </row>
    <row r="11" spans="2:10" ht="15.75">
      <c r="B11" s="20" t="s">
        <v>110</v>
      </c>
      <c r="C11" s="21"/>
      <c r="D11" s="21"/>
      <c r="E11" s="21"/>
      <c r="F11" s="21"/>
      <c r="G11" s="21"/>
      <c r="H11" s="21"/>
      <c r="I11" s="21"/>
      <c r="J11" s="22"/>
    </row>
    <row r="12" spans="2:10" ht="15.75">
      <c r="B12" s="20" t="s">
        <v>106</v>
      </c>
      <c r="C12" s="21"/>
      <c r="D12" s="21"/>
      <c r="E12" s="21"/>
      <c r="F12" s="21"/>
      <c r="G12" s="21"/>
      <c r="H12" s="21"/>
      <c r="I12" s="21"/>
      <c r="J12" s="22"/>
    </row>
    <row r="13" spans="2:10" ht="15.75">
      <c r="B13" s="20" t="s">
        <v>107</v>
      </c>
      <c r="C13" s="21"/>
      <c r="D13" s="21"/>
      <c r="E13" s="21"/>
      <c r="F13" s="21"/>
      <c r="G13" s="21"/>
      <c r="H13" s="21"/>
      <c r="I13" s="21"/>
      <c r="J13" s="22"/>
    </row>
    <row r="14" spans="2:10" ht="15.75">
      <c r="B14" s="20" t="s">
        <v>108</v>
      </c>
      <c r="C14" s="23"/>
      <c r="D14" s="23"/>
      <c r="E14" s="23"/>
      <c r="F14" s="23"/>
      <c r="G14" s="23"/>
      <c r="H14" s="23"/>
      <c r="I14" s="23"/>
      <c r="J14" s="24"/>
    </row>
    <row r="15" spans="2:10" ht="15.75">
      <c r="B15" s="20" t="s">
        <v>109</v>
      </c>
      <c r="C15" s="23"/>
      <c r="D15" s="23"/>
      <c r="E15" s="23"/>
      <c r="F15" s="23"/>
      <c r="G15" s="23"/>
      <c r="H15" s="23"/>
      <c r="I15" s="23"/>
      <c r="J15" s="24"/>
    </row>
    <row r="16" spans="2:10" ht="15.75">
      <c r="B16" s="20" t="s">
        <v>143</v>
      </c>
      <c r="C16" s="23"/>
      <c r="D16" s="23"/>
      <c r="E16" s="23"/>
      <c r="F16" s="23"/>
      <c r="G16" s="23"/>
      <c r="H16" s="23"/>
      <c r="I16" s="23"/>
      <c r="J16" s="24"/>
    </row>
    <row r="17" spans="2:10" ht="15.75">
      <c r="B17" s="25" t="s">
        <v>144</v>
      </c>
      <c r="C17" s="26"/>
      <c r="D17" s="26"/>
      <c r="E17" s="26"/>
      <c r="F17" s="26"/>
      <c r="G17" s="26"/>
      <c r="H17" s="26"/>
      <c r="I17" s="26"/>
      <c r="J17" s="27"/>
    </row>
  </sheetData>
  <hyperlinks>
    <hyperlink ref="E5" r:id="rId1" display="buenos@freemail.hu"/>
    <hyperlink ref="H5" r:id="rId2" display="www.buenos.extra.hu"/>
  </hyperlinks>
  <printOptions/>
  <pageMargins left="0.75" right="0.75" top="1" bottom="1" header="0.5" footer="0.5"/>
  <pageSetup horizontalDpi="96" verticalDpi="9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7"/>
  <sheetViews>
    <sheetView workbookViewId="0" topLeftCell="A143">
      <selection activeCell="M164" sqref="M164"/>
    </sheetView>
  </sheetViews>
  <sheetFormatPr defaultColWidth="9.140625" defaultRowHeight="12.75"/>
  <cols>
    <col min="2" max="2" width="17.28125" style="0" customWidth="1"/>
    <col min="3" max="3" width="11.00390625" style="0" customWidth="1"/>
    <col min="4" max="4" width="14.28125" style="0" customWidth="1"/>
    <col min="5" max="5" width="3.140625" style="0" customWidth="1"/>
    <col min="6" max="6" width="13.7109375" style="0" customWidth="1"/>
    <col min="7" max="7" width="20.57421875" style="0" customWidth="1"/>
    <col min="8" max="8" width="21.28125" style="0" customWidth="1"/>
  </cols>
  <sheetData>
    <row r="2" ht="23.25">
      <c r="B2" s="1" t="s">
        <v>0</v>
      </c>
    </row>
    <row r="3" ht="13.5" thickBot="1"/>
    <row r="4" spans="2:10" ht="20.25">
      <c r="B4" s="9"/>
      <c r="C4" s="2"/>
      <c r="D4" s="2"/>
      <c r="E4" s="2"/>
      <c r="F4" s="2"/>
      <c r="G4" s="12"/>
      <c r="H4" s="2"/>
      <c r="I4" s="13" t="s">
        <v>16</v>
      </c>
      <c r="J4" s="3"/>
    </row>
    <row r="5" spans="2:10" ht="12.75">
      <c r="B5" s="4" t="s">
        <v>1</v>
      </c>
      <c r="C5" s="11">
        <v>65</v>
      </c>
      <c r="D5" s="5"/>
      <c r="E5" s="5"/>
      <c r="F5" s="5"/>
      <c r="G5" s="5"/>
      <c r="H5" s="5" t="s">
        <v>146</v>
      </c>
      <c r="I5" s="5"/>
      <c r="J5" s="6"/>
    </row>
    <row r="6" spans="2:10" ht="12.75">
      <c r="B6" s="4" t="s">
        <v>14</v>
      </c>
      <c r="C6" s="11">
        <v>1</v>
      </c>
      <c r="D6" s="5"/>
      <c r="E6" s="5"/>
      <c r="F6" s="5" t="s">
        <v>18</v>
      </c>
      <c r="G6" s="11">
        <f>MAX(C10:C19)</f>
        <v>66</v>
      </c>
      <c r="H6" s="11">
        <v>0</v>
      </c>
      <c r="I6" s="5"/>
      <c r="J6" s="6"/>
    </row>
    <row r="7" spans="2:10" ht="12.75">
      <c r="B7" s="4" t="s">
        <v>15</v>
      </c>
      <c r="C7" s="11">
        <v>5</v>
      </c>
      <c r="D7" s="5"/>
      <c r="E7" s="5"/>
      <c r="F7" s="5" t="s">
        <v>39</v>
      </c>
      <c r="G7" s="14">
        <f>IF((G6+C8*H6)&gt;C5-C7+C6,(G6+C8*H6),C5-C7+C6)</f>
        <v>66</v>
      </c>
      <c r="H7" s="5" t="s">
        <v>145</v>
      </c>
      <c r="I7" s="5"/>
      <c r="J7" s="6"/>
    </row>
    <row r="8" spans="2:10" ht="12.75">
      <c r="B8" s="4" t="s">
        <v>142</v>
      </c>
      <c r="C8" s="11">
        <v>0.3</v>
      </c>
      <c r="D8" s="5"/>
      <c r="E8" s="5"/>
      <c r="F8" s="5" t="s">
        <v>19</v>
      </c>
      <c r="G8" s="14">
        <f>G7-(2*C6)</f>
        <v>64</v>
      </c>
      <c r="H8" s="5" t="s">
        <v>145</v>
      </c>
      <c r="I8" s="5"/>
      <c r="J8" s="6"/>
    </row>
    <row r="9" spans="2:10" ht="12.75">
      <c r="B9" s="4"/>
      <c r="C9" s="5" t="s">
        <v>3</v>
      </c>
      <c r="D9" s="5" t="s">
        <v>4</v>
      </c>
      <c r="E9" s="5" t="s">
        <v>141</v>
      </c>
      <c r="F9" s="5" t="s">
        <v>5</v>
      </c>
      <c r="G9" s="5" t="s">
        <v>100</v>
      </c>
      <c r="H9" s="5" t="s">
        <v>101</v>
      </c>
      <c r="I9" s="5" t="s">
        <v>6</v>
      </c>
      <c r="J9" s="6"/>
    </row>
    <row r="10" spans="2:10" ht="12.75">
      <c r="B10" s="4" t="s">
        <v>2</v>
      </c>
      <c r="C10" s="11">
        <v>64.47</v>
      </c>
      <c r="D10" s="11">
        <v>60.393</v>
      </c>
      <c r="E10" s="11">
        <v>0</v>
      </c>
      <c r="F10" s="14">
        <f>MAX((C10+E10*C8),(G7-(2*(C6))))-E10*C8</f>
        <v>64.47</v>
      </c>
      <c r="G10" s="14">
        <f>D10+I10</f>
        <v>60.393</v>
      </c>
      <c r="H10" s="14">
        <f>G10+(2*C6)</f>
        <v>62.393</v>
      </c>
      <c r="I10" s="14">
        <f aca="true" t="shared" si="0" ref="I10:I19">F10-C10</f>
        <v>0</v>
      </c>
      <c r="J10" s="6"/>
    </row>
    <row r="11" spans="2:10" ht="12.75">
      <c r="B11" s="4" t="s">
        <v>7</v>
      </c>
      <c r="C11" s="11">
        <v>64.528</v>
      </c>
      <c r="D11" s="11">
        <v>62.096</v>
      </c>
      <c r="E11" s="11">
        <v>0</v>
      </c>
      <c r="F11" s="14">
        <f>MAX((C11+E11*C8),G7-(2*(C6)))-E11*C8</f>
        <v>64.528</v>
      </c>
      <c r="G11" s="14">
        <f aca="true" t="shared" si="1" ref="G11:G19">D11+I11</f>
        <v>62.096</v>
      </c>
      <c r="H11" s="14">
        <f>G11+(2*C6)</f>
        <v>64.096</v>
      </c>
      <c r="I11" s="14">
        <f t="shared" si="0"/>
        <v>0</v>
      </c>
      <c r="J11" s="6"/>
    </row>
    <row r="12" spans="2:10" ht="12.75">
      <c r="B12" s="4" t="s">
        <v>8</v>
      </c>
      <c r="C12" s="11">
        <v>64.564</v>
      </c>
      <c r="D12" s="11">
        <v>61.13</v>
      </c>
      <c r="E12" s="11">
        <v>0</v>
      </c>
      <c r="F12" s="14">
        <f>MAX((C12+E12*C8),G7-(2*(C6)))-E12*C8</f>
        <v>64.564</v>
      </c>
      <c r="G12" s="14">
        <f t="shared" si="1"/>
        <v>61.13</v>
      </c>
      <c r="H12" s="14">
        <f>G12+(2*C6)</f>
        <v>63.13</v>
      </c>
      <c r="I12" s="14">
        <f t="shared" si="0"/>
        <v>0</v>
      </c>
      <c r="J12" s="6"/>
    </row>
    <row r="13" spans="2:10" ht="12.75">
      <c r="B13" s="4" t="s">
        <v>9</v>
      </c>
      <c r="C13" s="11">
        <v>64.114</v>
      </c>
      <c r="D13" s="11">
        <v>60.552</v>
      </c>
      <c r="E13" s="11">
        <v>0</v>
      </c>
      <c r="F13" s="14">
        <f>MAX((C13+E13*C8),G7-(2*(C6)))-E13*C8</f>
        <v>64.114</v>
      </c>
      <c r="G13" s="14">
        <f t="shared" si="1"/>
        <v>60.552</v>
      </c>
      <c r="H13" s="14">
        <f>G13+(2*C6)</f>
        <v>62.552</v>
      </c>
      <c r="I13" s="14">
        <f t="shared" si="0"/>
        <v>0</v>
      </c>
      <c r="J13" s="6"/>
    </row>
    <row r="14" spans="2:10" ht="12.75">
      <c r="B14" s="4" t="s">
        <v>10</v>
      </c>
      <c r="C14" s="11">
        <v>66</v>
      </c>
      <c r="D14" s="11">
        <v>40</v>
      </c>
      <c r="E14" s="11">
        <v>0</v>
      </c>
      <c r="F14" s="14">
        <f>MAX((C14+E14*C8),G7-(2*(C6)))-E14*C8</f>
        <v>66</v>
      </c>
      <c r="G14" s="14">
        <f t="shared" si="1"/>
        <v>40</v>
      </c>
      <c r="H14" s="14">
        <f>G14+(2*C6)</f>
        <v>42</v>
      </c>
      <c r="I14" s="14">
        <f t="shared" si="0"/>
        <v>0</v>
      </c>
      <c r="J14" s="6"/>
    </row>
    <row r="15" spans="2:10" ht="12.75">
      <c r="B15" s="4" t="s">
        <v>11</v>
      </c>
      <c r="C15" s="11">
        <v>65.713</v>
      </c>
      <c r="D15" s="11">
        <v>51.781</v>
      </c>
      <c r="E15" s="11">
        <v>0</v>
      </c>
      <c r="F15" s="14">
        <f>MAX((C15+E15*C8),G7-(2*(C6)))-E15*C8</f>
        <v>65.713</v>
      </c>
      <c r="G15" s="14">
        <f t="shared" si="1"/>
        <v>51.781</v>
      </c>
      <c r="H15" s="14">
        <f>G15+(2*C6)</f>
        <v>53.781</v>
      </c>
      <c r="I15" s="14">
        <f t="shared" si="0"/>
        <v>0</v>
      </c>
      <c r="J15" s="6"/>
    </row>
    <row r="16" spans="2:10" ht="12.75">
      <c r="B16" s="4" t="s">
        <v>12</v>
      </c>
      <c r="C16" s="11">
        <v>64.845</v>
      </c>
      <c r="D16" s="11">
        <v>52.648</v>
      </c>
      <c r="E16" s="11">
        <v>0</v>
      </c>
      <c r="F16" s="14">
        <f>MAX((C16+E16*C8),G7-(2*(C6)))-E16*C8</f>
        <v>64.845</v>
      </c>
      <c r="G16" s="14">
        <f t="shared" si="1"/>
        <v>52.648</v>
      </c>
      <c r="H16" s="14">
        <f>G16+(2*C6)</f>
        <v>54.648</v>
      </c>
      <c r="I16" s="14">
        <f t="shared" si="0"/>
        <v>0</v>
      </c>
      <c r="J16" s="6"/>
    </row>
    <row r="17" spans="2:10" ht="12.75">
      <c r="B17" s="4" t="s">
        <v>13</v>
      </c>
      <c r="C17" s="11">
        <v>62.328</v>
      </c>
      <c r="D17" s="11">
        <v>50.555</v>
      </c>
      <c r="E17" s="11">
        <v>0</v>
      </c>
      <c r="F17" s="14">
        <f>MAX((C17+E17*C8),G7-(2*(C6)))-E17*C8</f>
        <v>64</v>
      </c>
      <c r="G17" s="14">
        <f t="shared" si="1"/>
        <v>52.227</v>
      </c>
      <c r="H17" s="14">
        <f>G17+(2*C6)</f>
        <v>54.227</v>
      </c>
      <c r="I17" s="14">
        <f t="shared" si="0"/>
        <v>1.671999999999997</v>
      </c>
      <c r="J17" s="6"/>
    </row>
    <row r="18" spans="2:10" ht="12.75">
      <c r="B18" s="4" t="s">
        <v>27</v>
      </c>
      <c r="C18" s="11">
        <v>64.581</v>
      </c>
      <c r="D18" s="11">
        <v>53.331</v>
      </c>
      <c r="E18" s="11">
        <v>0</v>
      </c>
      <c r="F18" s="14">
        <f>MAX((C18+E18*C8),G7-(2*(C6)))-E18*C8</f>
        <v>64.581</v>
      </c>
      <c r="G18" s="14">
        <f t="shared" si="1"/>
        <v>53.331</v>
      </c>
      <c r="H18" s="14">
        <f>G18+(2*C6)</f>
        <v>55.331</v>
      </c>
      <c r="I18" s="14">
        <f t="shared" si="0"/>
        <v>0</v>
      </c>
      <c r="J18" s="6"/>
    </row>
    <row r="19" spans="2:10" ht="12.75">
      <c r="B19" s="4" t="s">
        <v>28</v>
      </c>
      <c r="C19" s="11">
        <v>64.71</v>
      </c>
      <c r="D19" s="11">
        <v>61.821</v>
      </c>
      <c r="E19" s="11">
        <v>0</v>
      </c>
      <c r="F19" s="14">
        <f>G7-C6-E19*C8</f>
        <v>65</v>
      </c>
      <c r="G19" s="14">
        <f t="shared" si="1"/>
        <v>62.111000000000004</v>
      </c>
      <c r="H19" s="14">
        <f>G19</f>
        <v>62.111000000000004</v>
      </c>
      <c r="I19" s="14">
        <f t="shared" si="0"/>
        <v>0.29000000000000625</v>
      </c>
      <c r="J19" s="6"/>
    </row>
    <row r="20" spans="2:10" ht="13.5" thickBot="1">
      <c r="B20" s="10"/>
      <c r="C20" s="7"/>
      <c r="D20" s="7"/>
      <c r="E20" s="7"/>
      <c r="F20" s="7"/>
      <c r="G20" s="7" t="s">
        <v>17</v>
      </c>
      <c r="H20" s="7"/>
      <c r="I20" s="7"/>
      <c r="J20" s="8"/>
    </row>
    <row r="22" spans="1:10" ht="13.5" thickBot="1">
      <c r="A22" s="15"/>
      <c r="B22" s="15"/>
      <c r="C22" s="15"/>
      <c r="D22" s="15"/>
      <c r="E22" s="15"/>
      <c r="F22" s="15"/>
      <c r="G22" s="15"/>
      <c r="I22" s="15"/>
      <c r="J22" s="15"/>
    </row>
    <row r="23" spans="1:10" ht="20.25">
      <c r="A23" s="15"/>
      <c r="B23" s="9"/>
      <c r="C23" s="2"/>
      <c r="D23" s="2"/>
      <c r="E23" s="2"/>
      <c r="F23" s="2"/>
      <c r="G23" s="12"/>
      <c r="H23" s="2"/>
      <c r="I23" s="13" t="s">
        <v>20</v>
      </c>
      <c r="J23" s="3"/>
    </row>
    <row r="24" spans="1:10" ht="12.75">
      <c r="A24" s="15"/>
      <c r="B24" s="4" t="s">
        <v>1</v>
      </c>
      <c r="C24" s="11">
        <v>65</v>
      </c>
      <c r="D24" s="5"/>
      <c r="E24" s="5"/>
      <c r="F24" s="5"/>
      <c r="G24" s="5"/>
      <c r="H24" s="5" t="s">
        <v>146</v>
      </c>
      <c r="I24" s="5"/>
      <c r="J24" s="6"/>
    </row>
    <row r="25" spans="1:10" ht="12.75">
      <c r="A25" s="15"/>
      <c r="B25" s="4" t="s">
        <v>14</v>
      </c>
      <c r="C25" s="11">
        <v>1</v>
      </c>
      <c r="D25" s="5"/>
      <c r="E25" s="5"/>
      <c r="F25" s="5" t="s">
        <v>18</v>
      </c>
      <c r="G25" s="11">
        <f>MAX(C29:C38)</f>
        <v>59.7</v>
      </c>
      <c r="H25" s="11">
        <v>0</v>
      </c>
      <c r="I25" s="5"/>
      <c r="J25" s="6"/>
    </row>
    <row r="26" spans="1:10" ht="12.75">
      <c r="A26" s="15"/>
      <c r="B26" s="4" t="s">
        <v>15</v>
      </c>
      <c r="C26" s="11">
        <v>5</v>
      </c>
      <c r="D26" s="5"/>
      <c r="E26" s="5"/>
      <c r="F26" s="5" t="s">
        <v>39</v>
      </c>
      <c r="G26" s="14">
        <f>IF((G25+C27*H25)&gt;C24-C26+C25,(G25+C27*H25),C24-C26+C25)</f>
        <v>61</v>
      </c>
      <c r="H26" s="5" t="s">
        <v>145</v>
      </c>
      <c r="I26" s="5"/>
      <c r="J26" s="6"/>
    </row>
    <row r="27" spans="1:10" ht="12.75">
      <c r="A27" s="15"/>
      <c r="B27" s="4" t="s">
        <v>142</v>
      </c>
      <c r="C27" s="11">
        <v>0.3</v>
      </c>
      <c r="D27" s="5"/>
      <c r="E27" s="5"/>
      <c r="F27" s="5" t="s">
        <v>19</v>
      </c>
      <c r="G27" s="14">
        <f>G26-(2*C25)</f>
        <v>59</v>
      </c>
      <c r="H27" s="5" t="s">
        <v>145</v>
      </c>
      <c r="I27" s="5"/>
      <c r="J27" s="6"/>
    </row>
    <row r="28" spans="1:10" ht="12.75">
      <c r="A28" s="15"/>
      <c r="B28" s="4"/>
      <c r="C28" s="5" t="s">
        <v>3</v>
      </c>
      <c r="D28" s="5" t="s">
        <v>4</v>
      </c>
      <c r="E28" s="5" t="s">
        <v>141</v>
      </c>
      <c r="F28" s="5" t="s">
        <v>5</v>
      </c>
      <c r="G28" s="5" t="s">
        <v>100</v>
      </c>
      <c r="H28" s="5" t="s">
        <v>101</v>
      </c>
      <c r="I28" s="5" t="s">
        <v>6</v>
      </c>
      <c r="J28" s="6"/>
    </row>
    <row r="29" spans="1:10" ht="12.75">
      <c r="A29" s="15"/>
      <c r="B29" s="4" t="s">
        <v>29</v>
      </c>
      <c r="C29" s="11">
        <v>48.348</v>
      </c>
      <c r="D29" s="11">
        <v>44.8</v>
      </c>
      <c r="E29" s="11">
        <v>0</v>
      </c>
      <c r="F29" s="14">
        <f>MAX((C29+E29*C27),(G26-(2*(C25))))-E29*C27</f>
        <v>59</v>
      </c>
      <c r="G29" s="14">
        <f aca="true" t="shared" si="2" ref="G29:G38">D29+I29</f>
        <v>55.452</v>
      </c>
      <c r="H29" s="14">
        <f>G29+(2*C25)</f>
        <v>57.452</v>
      </c>
      <c r="I29" s="14">
        <f aca="true" t="shared" si="3" ref="I29:I38">F29-C29</f>
        <v>10.652000000000001</v>
      </c>
      <c r="J29" s="6"/>
    </row>
    <row r="30" spans="1:10" ht="12.75">
      <c r="A30" s="15"/>
      <c r="B30" s="4" t="s">
        <v>99</v>
      </c>
      <c r="C30" s="11">
        <v>46.46</v>
      </c>
      <c r="D30" s="11">
        <v>42.55</v>
      </c>
      <c r="E30" s="11">
        <v>0</v>
      </c>
      <c r="F30" s="14">
        <f>MAX((C30+E30*C27),G26-(2*(C25)))-E30*C27</f>
        <v>59</v>
      </c>
      <c r="G30" s="14">
        <f t="shared" si="2"/>
        <v>55.089999999999996</v>
      </c>
      <c r="H30" s="14">
        <f>G30+(2*C25)</f>
        <v>57.089999999999996</v>
      </c>
      <c r="I30" s="14">
        <f t="shared" si="3"/>
        <v>12.54</v>
      </c>
      <c r="J30" s="6"/>
    </row>
    <row r="31" spans="1:10" ht="12.75">
      <c r="A31" s="15"/>
      <c r="B31" s="4" t="s">
        <v>31</v>
      </c>
      <c r="C31" s="11">
        <v>45.446</v>
      </c>
      <c r="D31" s="11">
        <v>38.858</v>
      </c>
      <c r="E31" s="11">
        <v>0</v>
      </c>
      <c r="F31" s="14">
        <f>MAX((C31+E31*C27),G26-(2*(C25)))-E31*C27</f>
        <v>59</v>
      </c>
      <c r="G31" s="14">
        <f t="shared" si="2"/>
        <v>52.412</v>
      </c>
      <c r="H31" s="14">
        <f>G31+(2*C25)</f>
        <v>54.412</v>
      </c>
      <c r="I31" s="14">
        <f t="shared" si="3"/>
        <v>13.554000000000002</v>
      </c>
      <c r="J31" s="6"/>
    </row>
    <row r="32" spans="1:10" ht="12.75">
      <c r="A32" s="15"/>
      <c r="B32" s="4" t="s">
        <v>32</v>
      </c>
      <c r="C32" s="11">
        <v>45.905</v>
      </c>
      <c r="D32" s="11">
        <v>39.401</v>
      </c>
      <c r="E32" s="11">
        <v>0</v>
      </c>
      <c r="F32" s="14">
        <f>MAX((C32+E32*C27),G26-(2*(C25)))-E32*C27</f>
        <v>59</v>
      </c>
      <c r="G32" s="14">
        <f t="shared" si="2"/>
        <v>52.496</v>
      </c>
      <c r="H32" s="14">
        <f>G32+(2*C25)</f>
        <v>54.496</v>
      </c>
      <c r="I32" s="14">
        <f t="shared" si="3"/>
        <v>13.094999999999999</v>
      </c>
      <c r="J32" s="6"/>
    </row>
    <row r="33" spans="1:10" ht="12.75">
      <c r="A33" s="15"/>
      <c r="B33" s="4" t="s">
        <v>33</v>
      </c>
      <c r="C33" s="11">
        <v>56.488</v>
      </c>
      <c r="D33" s="11">
        <v>43.388</v>
      </c>
      <c r="E33" s="11">
        <v>0</v>
      </c>
      <c r="F33" s="14">
        <f>MAX((C33+E33*C27),G26-(2*(C25)))-E33*C27</f>
        <v>59</v>
      </c>
      <c r="G33" s="14">
        <f t="shared" si="2"/>
        <v>45.9</v>
      </c>
      <c r="H33" s="14">
        <f>G33+(2*C25)</f>
        <v>47.9</v>
      </c>
      <c r="I33" s="14">
        <f t="shared" si="3"/>
        <v>2.5120000000000005</v>
      </c>
      <c r="J33" s="6"/>
    </row>
    <row r="34" spans="1:10" ht="12.75">
      <c r="A34" s="15"/>
      <c r="B34" s="4" t="s">
        <v>34</v>
      </c>
      <c r="C34" s="11">
        <v>59.7</v>
      </c>
      <c r="D34" s="11">
        <v>46.901</v>
      </c>
      <c r="E34" s="11">
        <v>0</v>
      </c>
      <c r="F34" s="14">
        <f>MAX((C34+E34*C27),G26-(2*(C25)))-E34*C27</f>
        <v>59.7</v>
      </c>
      <c r="G34" s="14">
        <f t="shared" si="2"/>
        <v>46.901</v>
      </c>
      <c r="H34" s="14">
        <f>G34+(2*C25)</f>
        <v>48.901</v>
      </c>
      <c r="I34" s="14">
        <f t="shared" si="3"/>
        <v>0</v>
      </c>
      <c r="J34" s="6"/>
    </row>
    <row r="35" spans="1:10" ht="12.75">
      <c r="A35" s="15"/>
      <c r="B35" s="4" t="s">
        <v>35</v>
      </c>
      <c r="C35" s="11">
        <v>51.752</v>
      </c>
      <c r="D35" s="11">
        <v>38.931</v>
      </c>
      <c r="E35" s="11">
        <v>0</v>
      </c>
      <c r="F35" s="14">
        <f>MAX((C35+E35*C27),G26-(2*(C25)))-E35*C27</f>
        <v>59</v>
      </c>
      <c r="G35" s="14">
        <f t="shared" si="2"/>
        <v>46.178999999999995</v>
      </c>
      <c r="H35" s="14">
        <f>G35+(2*C25)</f>
        <v>48.178999999999995</v>
      </c>
      <c r="I35" s="14">
        <f t="shared" si="3"/>
        <v>7.2479999999999976</v>
      </c>
      <c r="J35" s="6"/>
    </row>
    <row r="36" spans="1:10" ht="12.75">
      <c r="A36" s="15"/>
      <c r="B36" s="4" t="s">
        <v>36</v>
      </c>
      <c r="C36" s="11">
        <v>49.562</v>
      </c>
      <c r="D36" s="11">
        <v>36.505</v>
      </c>
      <c r="E36" s="11">
        <v>0</v>
      </c>
      <c r="F36" s="14">
        <f>MAX((C36+E36*C27),G26-(2*(C25)))-E36*C27</f>
        <v>59</v>
      </c>
      <c r="G36" s="14">
        <f t="shared" si="2"/>
        <v>45.943000000000005</v>
      </c>
      <c r="H36" s="14">
        <f>G36+(2*C25)</f>
        <v>47.943000000000005</v>
      </c>
      <c r="I36" s="14">
        <f t="shared" si="3"/>
        <v>9.438000000000002</v>
      </c>
      <c r="J36" s="6"/>
    </row>
    <row r="37" spans="1:10" ht="12.75">
      <c r="A37" s="15"/>
      <c r="B37" s="4" t="s">
        <v>37</v>
      </c>
      <c r="C37" s="11">
        <v>52.754</v>
      </c>
      <c r="D37" s="11">
        <v>39.414</v>
      </c>
      <c r="E37" s="11">
        <v>0</v>
      </c>
      <c r="F37" s="14">
        <f>MAX((C37+E37*C27),G26-(2*(C25)))-E37*C27</f>
        <v>59</v>
      </c>
      <c r="G37" s="14">
        <f t="shared" si="2"/>
        <v>45.660000000000004</v>
      </c>
      <c r="H37" s="14">
        <f>G37+(2*C25)</f>
        <v>47.660000000000004</v>
      </c>
      <c r="I37" s="14">
        <f t="shared" si="3"/>
        <v>6.246000000000002</v>
      </c>
      <c r="J37" s="6"/>
    </row>
    <row r="38" spans="1:10" ht="12.75">
      <c r="A38" s="15"/>
      <c r="B38" s="4" t="s">
        <v>38</v>
      </c>
      <c r="C38" s="11">
        <v>47.386</v>
      </c>
      <c r="D38" s="11">
        <v>42.664</v>
      </c>
      <c r="E38" s="11">
        <v>0</v>
      </c>
      <c r="F38" s="14">
        <f>G26-C25-E38*C27</f>
        <v>60</v>
      </c>
      <c r="G38" s="14">
        <f t="shared" si="2"/>
        <v>55.278</v>
      </c>
      <c r="H38" s="14">
        <f>G38</f>
        <v>55.278</v>
      </c>
      <c r="I38" s="14">
        <f t="shared" si="3"/>
        <v>12.613999999999997</v>
      </c>
      <c r="J38" s="6"/>
    </row>
    <row r="39" spans="1:10" ht="13.5" thickBot="1">
      <c r="A39" s="15"/>
      <c r="B39" s="10"/>
      <c r="C39" s="7"/>
      <c r="D39" s="7"/>
      <c r="E39" s="7"/>
      <c r="F39" s="7"/>
      <c r="G39" s="7" t="s">
        <v>17</v>
      </c>
      <c r="H39" s="7"/>
      <c r="I39" s="7"/>
      <c r="J39" s="8"/>
    </row>
    <row r="40" spans="1:10" ht="12.75">
      <c r="A40" s="15"/>
      <c r="B40" s="15"/>
      <c r="C40" s="15"/>
      <c r="D40" s="15"/>
      <c r="E40" s="15"/>
      <c r="F40" s="15"/>
      <c r="G40" s="15"/>
      <c r="I40" s="15"/>
      <c r="J40" s="15"/>
    </row>
    <row r="41" spans="1:10" ht="13.5" thickBot="1">
      <c r="A41" s="15"/>
      <c r="B41" s="15"/>
      <c r="C41" s="15"/>
      <c r="D41" s="15"/>
      <c r="E41" s="15"/>
      <c r="F41" s="15"/>
      <c r="G41" s="15"/>
      <c r="I41" s="15"/>
      <c r="J41" s="15"/>
    </row>
    <row r="42" spans="1:10" ht="20.25">
      <c r="A42" s="15"/>
      <c r="B42" s="9"/>
      <c r="C42" s="2"/>
      <c r="D42" s="2"/>
      <c r="E42" s="2"/>
      <c r="F42" s="2"/>
      <c r="G42" s="12"/>
      <c r="H42" s="2"/>
      <c r="I42" s="13" t="s">
        <v>21</v>
      </c>
      <c r="J42" s="3"/>
    </row>
    <row r="43" spans="1:10" ht="12.75">
      <c r="A43" s="15"/>
      <c r="B43" s="4" t="s">
        <v>1</v>
      </c>
      <c r="C43" s="11">
        <v>65</v>
      </c>
      <c r="D43" s="5"/>
      <c r="E43" s="5"/>
      <c r="F43" s="5"/>
      <c r="G43" s="5"/>
      <c r="H43" s="5" t="s">
        <v>146</v>
      </c>
      <c r="I43" s="5"/>
      <c r="J43" s="6"/>
    </row>
    <row r="44" spans="1:10" ht="12.75">
      <c r="A44" s="15"/>
      <c r="B44" s="4" t="s">
        <v>14</v>
      </c>
      <c r="C44" s="11">
        <v>1</v>
      </c>
      <c r="D44" s="5"/>
      <c r="E44" s="5"/>
      <c r="F44" s="5" t="s">
        <v>18</v>
      </c>
      <c r="G44" s="11">
        <f>MAX(C48:C57)</f>
        <v>45.127</v>
      </c>
      <c r="H44" s="11">
        <v>0</v>
      </c>
      <c r="I44" s="5"/>
      <c r="J44" s="6"/>
    </row>
    <row r="45" spans="1:10" ht="12.75">
      <c r="A45" s="15"/>
      <c r="B45" s="4" t="s">
        <v>15</v>
      </c>
      <c r="C45" s="11">
        <v>5</v>
      </c>
      <c r="D45" s="5"/>
      <c r="E45" s="5"/>
      <c r="F45" s="5" t="s">
        <v>39</v>
      </c>
      <c r="G45" s="14">
        <f>IF((G44+C46*H44)&gt;C43-C45+C44,(G44+C46*H44),C43-C45+C44)</f>
        <v>61</v>
      </c>
      <c r="H45" s="5" t="s">
        <v>145</v>
      </c>
      <c r="I45" s="5"/>
      <c r="J45" s="6"/>
    </row>
    <row r="46" spans="1:10" ht="12.75">
      <c r="A46" s="15"/>
      <c r="B46" s="4" t="s">
        <v>142</v>
      </c>
      <c r="C46" s="11">
        <v>0.3</v>
      </c>
      <c r="D46" s="5"/>
      <c r="E46" s="5"/>
      <c r="F46" s="5" t="s">
        <v>19</v>
      </c>
      <c r="G46" s="14">
        <f>G45-(2*C44)</f>
        <v>59</v>
      </c>
      <c r="H46" s="5" t="s">
        <v>145</v>
      </c>
      <c r="I46" s="5"/>
      <c r="J46" s="6"/>
    </row>
    <row r="47" spans="1:10" ht="12.75">
      <c r="A47" s="15"/>
      <c r="B47" s="4"/>
      <c r="C47" s="5" t="s">
        <v>3</v>
      </c>
      <c r="D47" s="5" t="s">
        <v>4</v>
      </c>
      <c r="E47" s="5" t="s">
        <v>141</v>
      </c>
      <c r="F47" s="5" t="s">
        <v>5</v>
      </c>
      <c r="G47" s="5" t="s">
        <v>100</v>
      </c>
      <c r="H47" s="5" t="s">
        <v>101</v>
      </c>
      <c r="I47" s="5" t="s">
        <v>6</v>
      </c>
      <c r="J47" s="6"/>
    </row>
    <row r="48" spans="1:10" ht="12.75">
      <c r="A48" s="15"/>
      <c r="B48" s="4" t="s">
        <v>40</v>
      </c>
      <c r="C48" s="11">
        <v>37.594</v>
      </c>
      <c r="D48" s="11">
        <v>34.328</v>
      </c>
      <c r="E48" s="11">
        <v>0</v>
      </c>
      <c r="F48" s="14">
        <f>MAX((C48+E48*C46),(G45-(2*(C44))))-E48*C46</f>
        <v>59</v>
      </c>
      <c r="G48" s="14">
        <f aca="true" t="shared" si="4" ref="G48:G57">D48+I48</f>
        <v>55.734</v>
      </c>
      <c r="H48" s="14">
        <f>G48+(2*C44)</f>
        <v>57.734</v>
      </c>
      <c r="I48" s="14">
        <f aca="true" t="shared" si="5" ref="I48:I57">F48-C48</f>
        <v>21.406</v>
      </c>
      <c r="J48" s="6"/>
    </row>
    <row r="49" spans="1:10" ht="12.75">
      <c r="A49" s="15"/>
      <c r="B49" s="4" t="s">
        <v>41</v>
      </c>
      <c r="C49" s="11">
        <v>33.877</v>
      </c>
      <c r="D49" s="11">
        <v>30.635</v>
      </c>
      <c r="E49" s="11">
        <v>0</v>
      </c>
      <c r="F49" s="14">
        <f>MAX((C49+E49*C46),G45-(2*(C44)))-E49*C46</f>
        <v>59</v>
      </c>
      <c r="G49" s="14">
        <f t="shared" si="4"/>
        <v>55.757999999999996</v>
      </c>
      <c r="H49" s="14">
        <f>G49+(2*C44)</f>
        <v>57.757999999999996</v>
      </c>
      <c r="I49" s="14">
        <f t="shared" si="5"/>
        <v>25.122999999999998</v>
      </c>
      <c r="J49" s="6"/>
    </row>
    <row r="50" spans="1:10" ht="12.75">
      <c r="A50" s="15"/>
      <c r="B50" s="4" t="s">
        <v>42</v>
      </c>
      <c r="C50" s="11">
        <v>35.415</v>
      </c>
      <c r="D50" s="11">
        <v>31.95</v>
      </c>
      <c r="E50" s="11">
        <v>0</v>
      </c>
      <c r="F50" s="14">
        <f>MAX((C50+E50*C46),G45-(2*(C44)))-E50*C46</f>
        <v>59</v>
      </c>
      <c r="G50" s="14">
        <f t="shared" si="4"/>
        <v>55.535</v>
      </c>
      <c r="H50" s="14">
        <f>G50+(2*C44)</f>
        <v>57.535</v>
      </c>
      <c r="I50" s="14">
        <f t="shared" si="5"/>
        <v>23.585</v>
      </c>
      <c r="J50" s="6"/>
    </row>
    <row r="51" spans="1:10" ht="12.75">
      <c r="A51" s="15"/>
      <c r="B51" s="4" t="s">
        <v>30</v>
      </c>
      <c r="C51" s="11">
        <v>36.062</v>
      </c>
      <c r="D51" s="11">
        <v>32.535</v>
      </c>
      <c r="E51" s="11">
        <v>0</v>
      </c>
      <c r="F51" s="14">
        <f>MAX((C51+E51*C46),G45-(2*(C44)))-E51*C46</f>
        <v>59</v>
      </c>
      <c r="G51" s="14">
        <f t="shared" si="4"/>
        <v>55.473</v>
      </c>
      <c r="H51" s="14">
        <f>G51+(2*C44)</f>
        <v>57.473</v>
      </c>
      <c r="I51" s="14">
        <f t="shared" si="5"/>
        <v>22.938000000000002</v>
      </c>
      <c r="J51" s="6"/>
    </row>
    <row r="52" spans="1:10" ht="12.75">
      <c r="A52" s="15"/>
      <c r="B52" s="4" t="s">
        <v>43</v>
      </c>
      <c r="C52" s="11">
        <v>45.127</v>
      </c>
      <c r="D52" s="11">
        <v>33.33</v>
      </c>
      <c r="E52" s="11">
        <v>0</v>
      </c>
      <c r="F52" s="14">
        <f>MAX((C52+E52*C46),G45-(2*(C44)))-E52*C46</f>
        <v>59</v>
      </c>
      <c r="G52" s="14">
        <f t="shared" si="4"/>
        <v>47.202999999999996</v>
      </c>
      <c r="H52" s="14">
        <f>G52+(2*C44)</f>
        <v>49.202999999999996</v>
      </c>
      <c r="I52" s="14">
        <f t="shared" si="5"/>
        <v>13.872999999999998</v>
      </c>
      <c r="J52" s="6"/>
    </row>
    <row r="53" spans="1:10" ht="12.75">
      <c r="A53" s="15"/>
      <c r="B53" s="4" t="s">
        <v>44</v>
      </c>
      <c r="C53" s="11">
        <v>41.173</v>
      </c>
      <c r="D53" s="11">
        <v>29.108</v>
      </c>
      <c r="E53" s="11">
        <v>0</v>
      </c>
      <c r="F53" s="14">
        <f>MAX((C53+E53*C46),G45-(2*(C44)))-E53*C46</f>
        <v>59</v>
      </c>
      <c r="G53" s="14">
        <f t="shared" si="4"/>
        <v>46.935</v>
      </c>
      <c r="H53" s="14">
        <f>G53+(2*C44)</f>
        <v>48.935</v>
      </c>
      <c r="I53" s="14">
        <f t="shared" si="5"/>
        <v>17.826999999999998</v>
      </c>
      <c r="J53" s="6"/>
    </row>
    <row r="54" spans="1:10" ht="12.75">
      <c r="A54" s="15"/>
      <c r="B54" s="4" t="s">
        <v>45</v>
      </c>
      <c r="C54" s="11">
        <v>42.004</v>
      </c>
      <c r="D54" s="11">
        <v>30.574</v>
      </c>
      <c r="E54" s="11">
        <v>0</v>
      </c>
      <c r="F54" s="14">
        <f>MAX((C54+E54*C46),G45-(2*(C44)))-E54*C46</f>
        <v>59</v>
      </c>
      <c r="G54" s="14">
        <f t="shared" si="4"/>
        <v>47.57000000000001</v>
      </c>
      <c r="H54" s="14">
        <f>G54+(2*C44)</f>
        <v>49.57000000000001</v>
      </c>
      <c r="I54" s="14">
        <f t="shared" si="5"/>
        <v>16.996000000000002</v>
      </c>
      <c r="J54" s="6"/>
    </row>
    <row r="55" spans="1:10" ht="12.75">
      <c r="A55" s="15"/>
      <c r="B55" s="4" t="s">
        <v>46</v>
      </c>
      <c r="C55" s="11">
        <v>43.378</v>
      </c>
      <c r="D55" s="11">
        <v>31.12</v>
      </c>
      <c r="E55" s="11">
        <v>0</v>
      </c>
      <c r="F55" s="14">
        <f>MAX((C55+E55*C46),G45-(2*(C44)))-E55*C46</f>
        <v>59</v>
      </c>
      <c r="G55" s="14">
        <f t="shared" si="4"/>
        <v>46.742000000000004</v>
      </c>
      <c r="H55" s="14">
        <f>G55+(2*C44)</f>
        <v>48.742000000000004</v>
      </c>
      <c r="I55" s="14">
        <f t="shared" si="5"/>
        <v>15.622</v>
      </c>
      <c r="J55" s="6"/>
    </row>
    <row r="56" spans="1:10" ht="12.75">
      <c r="A56" s="15"/>
      <c r="B56" s="4" t="s">
        <v>47</v>
      </c>
      <c r="C56" s="11">
        <v>40.853</v>
      </c>
      <c r="D56" s="11">
        <v>29.337</v>
      </c>
      <c r="E56" s="11">
        <v>0</v>
      </c>
      <c r="F56" s="14">
        <f>MAX((C56+E56*C46),G45-(2*(C44)))-E56*C46</f>
        <v>59</v>
      </c>
      <c r="G56" s="14">
        <f t="shared" si="4"/>
        <v>47.483999999999995</v>
      </c>
      <c r="H56" s="14">
        <f>G56+(2*C44)</f>
        <v>49.483999999999995</v>
      </c>
      <c r="I56" s="14">
        <f t="shared" si="5"/>
        <v>18.147</v>
      </c>
      <c r="J56" s="6"/>
    </row>
    <row r="57" spans="1:10" ht="12.75">
      <c r="A57" s="15"/>
      <c r="B57" s="4" t="s">
        <v>48</v>
      </c>
      <c r="C57" s="11">
        <v>35.901</v>
      </c>
      <c r="D57" s="11">
        <v>32.558</v>
      </c>
      <c r="E57" s="11">
        <v>0</v>
      </c>
      <c r="F57" s="14">
        <f>G45-C44-E57*C46</f>
        <v>60</v>
      </c>
      <c r="G57" s="14">
        <f t="shared" si="4"/>
        <v>56.657</v>
      </c>
      <c r="H57" s="14">
        <f>G57</f>
        <v>56.657</v>
      </c>
      <c r="I57" s="14">
        <f t="shared" si="5"/>
        <v>24.098999999999997</v>
      </c>
      <c r="J57" s="6"/>
    </row>
    <row r="58" spans="1:10" ht="13.5" thickBot="1">
      <c r="A58" s="15"/>
      <c r="B58" s="10"/>
      <c r="C58" s="7"/>
      <c r="D58" s="7"/>
      <c r="E58" s="7"/>
      <c r="F58" s="7"/>
      <c r="G58" s="7" t="s">
        <v>17</v>
      </c>
      <c r="H58" s="7"/>
      <c r="I58" s="7"/>
      <c r="J58" s="8"/>
    </row>
    <row r="59" spans="1:10" ht="12.75">
      <c r="A59" s="15"/>
      <c r="B59" s="15"/>
      <c r="C59" s="15"/>
      <c r="D59" s="15"/>
      <c r="E59" s="15"/>
      <c r="F59" s="15"/>
      <c r="G59" s="15"/>
      <c r="I59" s="15"/>
      <c r="J59" s="15"/>
    </row>
    <row r="60" spans="1:10" ht="13.5" thickBot="1">
      <c r="A60" s="15"/>
      <c r="B60" s="15"/>
      <c r="C60" s="15"/>
      <c r="D60" s="15"/>
      <c r="E60" s="15"/>
      <c r="F60" s="15"/>
      <c r="G60" s="15"/>
      <c r="I60" s="15"/>
      <c r="J60" s="15"/>
    </row>
    <row r="61" spans="1:10" ht="20.25">
      <c r="A61" s="15"/>
      <c r="B61" s="9"/>
      <c r="C61" s="2"/>
      <c r="D61" s="2"/>
      <c r="E61" s="2"/>
      <c r="F61" s="2"/>
      <c r="G61" s="12"/>
      <c r="H61" s="2"/>
      <c r="I61" s="13" t="s">
        <v>22</v>
      </c>
      <c r="J61" s="3"/>
    </row>
    <row r="62" spans="1:10" ht="12.75">
      <c r="A62" s="15"/>
      <c r="B62" s="4" t="s">
        <v>1</v>
      </c>
      <c r="C62" s="11">
        <v>65</v>
      </c>
      <c r="D62" s="5"/>
      <c r="E62" s="5"/>
      <c r="F62" s="5"/>
      <c r="G62" s="5"/>
      <c r="H62" s="5" t="s">
        <v>146</v>
      </c>
      <c r="I62" s="5"/>
      <c r="J62" s="6"/>
    </row>
    <row r="63" spans="1:10" ht="12.75">
      <c r="A63" s="15"/>
      <c r="B63" s="4" t="s">
        <v>14</v>
      </c>
      <c r="C63" s="11">
        <v>1</v>
      </c>
      <c r="D63" s="5"/>
      <c r="E63" s="5"/>
      <c r="F63" s="5" t="s">
        <v>18</v>
      </c>
      <c r="G63" s="11">
        <f>MAX(C67:C76)</f>
        <v>46.15</v>
      </c>
      <c r="H63" s="11">
        <v>0</v>
      </c>
      <c r="I63" s="5"/>
      <c r="J63" s="6"/>
    </row>
    <row r="64" spans="1:10" ht="12.75">
      <c r="A64" s="15"/>
      <c r="B64" s="4" t="s">
        <v>15</v>
      </c>
      <c r="C64" s="11">
        <v>5</v>
      </c>
      <c r="D64" s="5"/>
      <c r="E64" s="5"/>
      <c r="F64" s="5" t="s">
        <v>39</v>
      </c>
      <c r="G64" s="14">
        <f>IF((G63+C65*H63)&gt;C62-C64+C63,(G63+C65*H63),C62-C64+C63)</f>
        <v>61</v>
      </c>
      <c r="H64" s="5" t="s">
        <v>145</v>
      </c>
      <c r="I64" s="5"/>
      <c r="J64" s="6"/>
    </row>
    <row r="65" spans="1:10" ht="12.75">
      <c r="A65" s="15"/>
      <c r="B65" s="4" t="s">
        <v>142</v>
      </c>
      <c r="C65" s="11">
        <v>0.3</v>
      </c>
      <c r="D65" s="5"/>
      <c r="E65" s="5"/>
      <c r="F65" s="5" t="s">
        <v>19</v>
      </c>
      <c r="G65" s="14">
        <f>G64-(2*C63)</f>
        <v>59</v>
      </c>
      <c r="H65" s="5" t="s">
        <v>145</v>
      </c>
      <c r="I65" s="5"/>
      <c r="J65" s="6"/>
    </row>
    <row r="66" spans="1:10" ht="12.75">
      <c r="A66" s="15"/>
      <c r="B66" s="4"/>
      <c r="C66" s="5" t="s">
        <v>3</v>
      </c>
      <c r="D66" s="5" t="s">
        <v>4</v>
      </c>
      <c r="E66" s="5" t="s">
        <v>141</v>
      </c>
      <c r="F66" s="5" t="s">
        <v>5</v>
      </c>
      <c r="G66" s="5" t="s">
        <v>100</v>
      </c>
      <c r="H66" s="5" t="s">
        <v>101</v>
      </c>
      <c r="I66" s="5" t="s">
        <v>6</v>
      </c>
      <c r="J66" s="6"/>
    </row>
    <row r="67" spans="1:10" ht="12.75">
      <c r="A67" s="15"/>
      <c r="B67" s="4" t="s">
        <v>49</v>
      </c>
      <c r="C67" s="11">
        <v>35.072</v>
      </c>
      <c r="D67" s="11">
        <v>31.54</v>
      </c>
      <c r="E67" s="11">
        <v>0</v>
      </c>
      <c r="F67" s="14">
        <f>MAX((C67+E67*C65),(G64-(2*(C63))))-E67*C65</f>
        <v>59</v>
      </c>
      <c r="G67" s="14">
        <f aca="true" t="shared" si="6" ref="G67:G76">D67+I67</f>
        <v>55.467999999999996</v>
      </c>
      <c r="H67" s="14">
        <f>G67+(2*C63)</f>
        <v>57.467999999999996</v>
      </c>
      <c r="I67" s="14">
        <f aca="true" t="shared" si="7" ref="I67:I76">F67-C67</f>
        <v>23.927999999999997</v>
      </c>
      <c r="J67" s="6"/>
    </row>
    <row r="68" spans="1:10" ht="12.75">
      <c r="A68" s="15"/>
      <c r="B68" s="4" t="s">
        <v>50</v>
      </c>
      <c r="C68" s="11">
        <v>37.343</v>
      </c>
      <c r="D68" s="11">
        <v>33.762</v>
      </c>
      <c r="E68" s="11">
        <v>0</v>
      </c>
      <c r="F68" s="14">
        <f>MAX((C68+E68*C65),G64-(2*(C63)))-E68*C65</f>
        <v>59</v>
      </c>
      <c r="G68" s="14">
        <f t="shared" si="6"/>
        <v>55.419</v>
      </c>
      <c r="H68" s="14">
        <f>G68+(2*C63)</f>
        <v>57.419</v>
      </c>
      <c r="I68" s="14">
        <f t="shared" si="7"/>
        <v>21.656999999999996</v>
      </c>
      <c r="J68" s="6"/>
    </row>
    <row r="69" spans="1:10" ht="12.75">
      <c r="A69" s="15"/>
      <c r="B69" s="4" t="s">
        <v>51</v>
      </c>
      <c r="C69" s="11">
        <v>35.255</v>
      </c>
      <c r="D69" s="11">
        <v>31.368</v>
      </c>
      <c r="E69" s="11">
        <v>0</v>
      </c>
      <c r="F69" s="14">
        <f>MAX((C69+E69*C65),G64-(2*(C63)))-E69*C65</f>
        <v>59</v>
      </c>
      <c r="G69" s="14">
        <f t="shared" si="6"/>
        <v>55.113</v>
      </c>
      <c r="H69" s="14">
        <f>G69+(2*C63)</f>
        <v>57.113</v>
      </c>
      <c r="I69" s="14">
        <f t="shared" si="7"/>
        <v>23.744999999999997</v>
      </c>
      <c r="J69" s="6"/>
    </row>
    <row r="70" spans="1:10" ht="12.75">
      <c r="A70" s="15"/>
      <c r="B70" s="4" t="s">
        <v>52</v>
      </c>
      <c r="C70" s="11">
        <v>36.403</v>
      </c>
      <c r="D70" s="11">
        <v>32.544</v>
      </c>
      <c r="E70" s="11">
        <v>0</v>
      </c>
      <c r="F70" s="14">
        <f>MAX((C70+E70*C65),G64-(2*(C63)))-E70*C65</f>
        <v>59</v>
      </c>
      <c r="G70" s="14">
        <f t="shared" si="6"/>
        <v>55.141</v>
      </c>
      <c r="H70" s="14">
        <f>G70+(2*C63)</f>
        <v>57.141</v>
      </c>
      <c r="I70" s="14">
        <f t="shared" si="7"/>
        <v>22.597</v>
      </c>
      <c r="J70" s="6"/>
    </row>
    <row r="71" spans="1:10" ht="12.75">
      <c r="A71" s="15"/>
      <c r="B71" s="4" t="s">
        <v>53</v>
      </c>
      <c r="C71" s="11">
        <v>42.981</v>
      </c>
      <c r="D71" s="11">
        <v>30.436</v>
      </c>
      <c r="E71" s="11">
        <v>0</v>
      </c>
      <c r="F71" s="14">
        <f>MAX((C71+E71*C65),G64-(2*(C63)))-E71*C65</f>
        <v>59</v>
      </c>
      <c r="G71" s="14">
        <f t="shared" si="6"/>
        <v>46.455</v>
      </c>
      <c r="H71" s="14">
        <f>G71+(2*C63)</f>
        <v>48.455</v>
      </c>
      <c r="I71" s="14">
        <f t="shared" si="7"/>
        <v>16.019</v>
      </c>
      <c r="J71" s="6"/>
    </row>
    <row r="72" spans="1:10" ht="12.75">
      <c r="A72" s="15"/>
      <c r="B72" s="4" t="s">
        <v>54</v>
      </c>
      <c r="C72" s="11">
        <v>44.871</v>
      </c>
      <c r="D72" s="11">
        <v>33.276</v>
      </c>
      <c r="E72" s="11">
        <v>0</v>
      </c>
      <c r="F72" s="14">
        <f>MAX((C72+E72*C65),G64-(2*(C63)))-E72*C65</f>
        <v>59</v>
      </c>
      <c r="G72" s="14">
        <f t="shared" si="6"/>
        <v>47.405</v>
      </c>
      <c r="H72" s="14">
        <f>G72+(2*C63)</f>
        <v>49.405</v>
      </c>
      <c r="I72" s="14">
        <f t="shared" si="7"/>
        <v>14.128999999999998</v>
      </c>
      <c r="J72" s="6"/>
    </row>
    <row r="73" spans="1:10" ht="12.75">
      <c r="A73" s="15"/>
      <c r="B73" s="4" t="s">
        <v>55</v>
      </c>
      <c r="C73" s="11">
        <v>46.15</v>
      </c>
      <c r="D73" s="11">
        <v>34.278</v>
      </c>
      <c r="E73" s="11">
        <v>0</v>
      </c>
      <c r="F73" s="14">
        <f>MAX((C73+E73*C65),G64-(2*(C63)))-E73*C65</f>
        <v>59</v>
      </c>
      <c r="G73" s="14">
        <f t="shared" si="6"/>
        <v>47.128</v>
      </c>
      <c r="H73" s="14">
        <f>G73+(2*C63)</f>
        <v>49.128</v>
      </c>
      <c r="I73" s="14">
        <f t="shared" si="7"/>
        <v>12.850000000000001</v>
      </c>
      <c r="J73" s="6"/>
    </row>
    <row r="74" spans="1:10" ht="12.75">
      <c r="A74" s="15"/>
      <c r="B74" s="4" t="s">
        <v>56</v>
      </c>
      <c r="C74" s="11">
        <v>43.499</v>
      </c>
      <c r="D74" s="11">
        <v>31.296</v>
      </c>
      <c r="E74" s="11">
        <v>0</v>
      </c>
      <c r="F74" s="14">
        <f>MAX((C74+E74*C65),G64-(2*(C63)))-E74*C65</f>
        <v>59</v>
      </c>
      <c r="G74" s="14">
        <f t="shared" si="6"/>
        <v>46.797</v>
      </c>
      <c r="H74" s="14">
        <f>G74+(2*C63)</f>
        <v>48.797</v>
      </c>
      <c r="I74" s="14">
        <f t="shared" si="7"/>
        <v>15.500999999999998</v>
      </c>
      <c r="J74" s="6"/>
    </row>
    <row r="75" spans="1:10" ht="12.75">
      <c r="A75" s="15"/>
      <c r="B75" s="4" t="s">
        <v>57</v>
      </c>
      <c r="C75" s="11">
        <v>44.519</v>
      </c>
      <c r="D75" s="11">
        <v>32.336</v>
      </c>
      <c r="E75" s="11">
        <v>0</v>
      </c>
      <c r="F75" s="14">
        <f>MAX((C75+E75*C65),G64-(2*(C63)))-E75*C65</f>
        <v>59</v>
      </c>
      <c r="G75" s="14">
        <f t="shared" si="6"/>
        <v>46.817</v>
      </c>
      <c r="H75" s="14">
        <f>G75+(2*C63)</f>
        <v>48.817</v>
      </c>
      <c r="I75" s="14">
        <f t="shared" si="7"/>
        <v>14.481000000000002</v>
      </c>
      <c r="J75" s="6"/>
    </row>
    <row r="76" spans="1:10" ht="12.75">
      <c r="A76" s="15"/>
      <c r="B76" s="4" t="s">
        <v>58</v>
      </c>
      <c r="C76" s="11">
        <v>34.281</v>
      </c>
      <c r="D76" s="11">
        <v>30.704</v>
      </c>
      <c r="E76" s="11">
        <v>0</v>
      </c>
      <c r="F76" s="14">
        <f>G64-C63-E76*C65</f>
        <v>60</v>
      </c>
      <c r="G76" s="14">
        <f t="shared" si="6"/>
        <v>56.423</v>
      </c>
      <c r="H76" s="14">
        <f>G76</f>
        <v>56.423</v>
      </c>
      <c r="I76" s="14">
        <f t="shared" si="7"/>
        <v>25.719</v>
      </c>
      <c r="J76" s="6"/>
    </row>
    <row r="77" spans="1:10" ht="13.5" thickBot="1">
      <c r="A77" s="15"/>
      <c r="B77" s="10"/>
      <c r="C77" s="7"/>
      <c r="D77" s="7"/>
      <c r="E77" s="7"/>
      <c r="F77" s="7"/>
      <c r="G77" s="7" t="s">
        <v>17</v>
      </c>
      <c r="H77" s="7"/>
      <c r="I77" s="7"/>
      <c r="J77" s="8"/>
    </row>
    <row r="78" spans="1:10" ht="12.75">
      <c r="A78" s="15"/>
      <c r="B78" s="15"/>
      <c r="C78" s="15"/>
      <c r="D78" s="15"/>
      <c r="E78" s="15"/>
      <c r="F78" s="15"/>
      <c r="G78" s="15"/>
      <c r="I78" s="15"/>
      <c r="J78" s="15"/>
    </row>
    <row r="79" spans="1:10" ht="13.5" thickBot="1">
      <c r="A79" s="15"/>
      <c r="B79" s="15"/>
      <c r="C79" s="15"/>
      <c r="D79" s="15"/>
      <c r="E79" s="15"/>
      <c r="F79" s="15"/>
      <c r="G79" s="15"/>
      <c r="I79" s="15"/>
      <c r="J79" s="15"/>
    </row>
    <row r="80" spans="1:10" ht="20.25">
      <c r="A80" s="15"/>
      <c r="B80" s="9"/>
      <c r="C80" s="2"/>
      <c r="D80" s="2"/>
      <c r="E80" s="2"/>
      <c r="F80" s="2"/>
      <c r="G80" s="12"/>
      <c r="H80" s="2"/>
      <c r="I80" s="13" t="s">
        <v>23</v>
      </c>
      <c r="J80" s="3"/>
    </row>
    <row r="81" spans="1:10" ht="12.75">
      <c r="A81" s="15"/>
      <c r="B81" s="4" t="s">
        <v>1</v>
      </c>
      <c r="C81" s="11">
        <v>65</v>
      </c>
      <c r="D81" s="5"/>
      <c r="E81" s="5"/>
      <c r="F81" s="5"/>
      <c r="G81" s="5"/>
      <c r="H81" s="5" t="s">
        <v>146</v>
      </c>
      <c r="I81" s="5"/>
      <c r="J81" s="6"/>
    </row>
    <row r="82" spans="1:10" ht="12.75">
      <c r="A82" s="15"/>
      <c r="B82" s="4" t="s">
        <v>14</v>
      </c>
      <c r="C82" s="11">
        <v>1</v>
      </c>
      <c r="D82" s="5"/>
      <c r="E82" s="5"/>
      <c r="F82" s="5" t="s">
        <v>18</v>
      </c>
      <c r="G82" s="11">
        <f>MAX(C86:C95)</f>
        <v>44.103</v>
      </c>
      <c r="H82" s="11">
        <v>0</v>
      </c>
      <c r="I82" s="5"/>
      <c r="J82" s="6"/>
    </row>
    <row r="83" spans="1:10" ht="12.75">
      <c r="A83" s="15"/>
      <c r="B83" s="4" t="s">
        <v>15</v>
      </c>
      <c r="C83" s="11">
        <v>5</v>
      </c>
      <c r="D83" s="5"/>
      <c r="E83" s="5"/>
      <c r="F83" s="5" t="s">
        <v>39</v>
      </c>
      <c r="G83" s="14">
        <f>IF((G82+C84*H82)&gt;C81-C83+C82,(G82+C84*H82),C81-C83+C82)</f>
        <v>61</v>
      </c>
      <c r="H83" s="5" t="s">
        <v>145</v>
      </c>
      <c r="I83" s="5"/>
      <c r="J83" s="6"/>
    </row>
    <row r="84" spans="1:10" ht="12.75">
      <c r="A84" s="15"/>
      <c r="B84" s="4" t="s">
        <v>142</v>
      </c>
      <c r="C84" s="11">
        <v>0.3</v>
      </c>
      <c r="D84" s="5"/>
      <c r="E84" s="5"/>
      <c r="F84" s="5" t="s">
        <v>19</v>
      </c>
      <c r="G84" s="14">
        <f>G83-(2*C82)</f>
        <v>59</v>
      </c>
      <c r="H84" s="5" t="s">
        <v>145</v>
      </c>
      <c r="I84" s="5"/>
      <c r="J84" s="6"/>
    </row>
    <row r="85" spans="1:10" ht="12.75">
      <c r="A85" s="15"/>
      <c r="B85" s="4"/>
      <c r="C85" s="5" t="s">
        <v>3</v>
      </c>
      <c r="D85" s="5" t="s">
        <v>4</v>
      </c>
      <c r="E85" s="5" t="s">
        <v>141</v>
      </c>
      <c r="F85" s="5" t="s">
        <v>5</v>
      </c>
      <c r="G85" s="5" t="s">
        <v>100</v>
      </c>
      <c r="H85" s="5" t="s">
        <v>101</v>
      </c>
      <c r="I85" s="5" t="s">
        <v>6</v>
      </c>
      <c r="J85" s="6"/>
    </row>
    <row r="86" spans="1:10" ht="12.75">
      <c r="A86" s="15"/>
      <c r="B86" s="4" t="s">
        <v>59</v>
      </c>
      <c r="C86" s="11">
        <v>35.1</v>
      </c>
      <c r="D86" s="11">
        <v>30.82</v>
      </c>
      <c r="E86" s="11">
        <v>0</v>
      </c>
      <c r="F86" s="14">
        <f>MAX((C86+E86*C84),(G83-(2*(C82))))-E86*C84</f>
        <v>59</v>
      </c>
      <c r="G86" s="14">
        <f aca="true" t="shared" si="8" ref="G86:G95">D86+I86</f>
        <v>54.72</v>
      </c>
      <c r="H86" s="14">
        <f>G86+(2*C82)</f>
        <v>56.72</v>
      </c>
      <c r="I86" s="14">
        <f aca="true" t="shared" si="9" ref="I86:I95">F86-C86</f>
        <v>23.9</v>
      </c>
      <c r="J86" s="6"/>
    </row>
    <row r="87" spans="1:10" ht="12.75">
      <c r="A87" s="15"/>
      <c r="B87" s="4" t="s">
        <v>60</v>
      </c>
      <c r="C87" s="11">
        <v>34.856</v>
      </c>
      <c r="D87" s="11">
        <v>30.963</v>
      </c>
      <c r="E87" s="11">
        <v>0</v>
      </c>
      <c r="F87" s="14">
        <f>MAX((C87+E87*C84),G83-(2*(C82)))-E87*C84</f>
        <v>59</v>
      </c>
      <c r="G87" s="14">
        <f t="shared" si="8"/>
        <v>55.107</v>
      </c>
      <c r="H87" s="14">
        <f>G87+(2*C82)</f>
        <v>57.107</v>
      </c>
      <c r="I87" s="14">
        <f t="shared" si="9"/>
        <v>24.144</v>
      </c>
      <c r="J87" s="6"/>
    </row>
    <row r="88" spans="1:10" ht="12.75">
      <c r="A88" s="15"/>
      <c r="B88" s="4" t="s">
        <v>61</v>
      </c>
      <c r="C88" s="11">
        <v>36.26</v>
      </c>
      <c r="D88" s="11">
        <v>32.678</v>
      </c>
      <c r="E88" s="11">
        <v>0</v>
      </c>
      <c r="F88" s="14">
        <f>MAX((C88+E88*C84),G83-(2*(C82)))-E88*C84</f>
        <v>59</v>
      </c>
      <c r="G88" s="14">
        <f t="shared" si="8"/>
        <v>55.418</v>
      </c>
      <c r="H88" s="14">
        <f>G88+(2*C82)</f>
        <v>57.418</v>
      </c>
      <c r="I88" s="14">
        <f t="shared" si="9"/>
        <v>22.740000000000002</v>
      </c>
      <c r="J88" s="6"/>
    </row>
    <row r="89" spans="1:10" ht="12.75">
      <c r="A89" s="15"/>
      <c r="B89" s="4" t="s">
        <v>62</v>
      </c>
      <c r="C89" s="11">
        <v>33.96</v>
      </c>
      <c r="D89" s="11">
        <v>30.213</v>
      </c>
      <c r="E89" s="11">
        <v>0</v>
      </c>
      <c r="F89" s="14">
        <f>MAX((C89+E89*C84),G83-(2*(C82)))-E89*C84</f>
        <v>59</v>
      </c>
      <c r="G89" s="14">
        <f t="shared" si="8"/>
        <v>55.253</v>
      </c>
      <c r="H89" s="14">
        <f>G89+(2*C82)</f>
        <v>57.253</v>
      </c>
      <c r="I89" s="14">
        <f t="shared" si="9"/>
        <v>25.04</v>
      </c>
      <c r="J89" s="6"/>
    </row>
    <row r="90" spans="1:10" ht="12.75">
      <c r="A90" s="15"/>
      <c r="B90" s="4" t="s">
        <v>63</v>
      </c>
      <c r="C90" s="11">
        <v>43.957</v>
      </c>
      <c r="D90" s="11">
        <v>31.702</v>
      </c>
      <c r="E90" s="11">
        <v>0</v>
      </c>
      <c r="F90" s="14">
        <f>MAX((C90+E90*C84),G83-(2*(C82)))-E90*C84</f>
        <v>59</v>
      </c>
      <c r="G90" s="14">
        <f t="shared" si="8"/>
        <v>46.745000000000005</v>
      </c>
      <c r="H90" s="14">
        <f>G90+(2*C82)</f>
        <v>48.745000000000005</v>
      </c>
      <c r="I90" s="14">
        <f t="shared" si="9"/>
        <v>15.043</v>
      </c>
      <c r="J90" s="6"/>
    </row>
    <row r="91" spans="1:10" ht="12.75">
      <c r="A91" s="15"/>
      <c r="B91" s="4" t="s">
        <v>64</v>
      </c>
      <c r="C91" s="11">
        <v>41.281</v>
      </c>
      <c r="D91" s="11">
        <v>29.249</v>
      </c>
      <c r="E91" s="11">
        <v>0</v>
      </c>
      <c r="F91" s="14">
        <f>MAX((C91+E91*C84),G83-(2*(C82)))-E91*C84</f>
        <v>59</v>
      </c>
      <c r="G91" s="14">
        <f t="shared" si="8"/>
        <v>46.968</v>
      </c>
      <c r="H91" s="14">
        <f>G91+(2*C82)</f>
        <v>48.968</v>
      </c>
      <c r="I91" s="14">
        <f t="shared" si="9"/>
        <v>17.719</v>
      </c>
      <c r="J91" s="6"/>
    </row>
    <row r="92" spans="1:10" ht="12.75">
      <c r="A92" s="15"/>
      <c r="B92" s="4" t="s">
        <v>65</v>
      </c>
      <c r="C92" s="11">
        <v>44.103</v>
      </c>
      <c r="D92" s="11">
        <v>32.411</v>
      </c>
      <c r="E92" s="11">
        <v>0</v>
      </c>
      <c r="F92" s="14">
        <f>MAX((C92+E92*C84),G83-(2*(C82)))-E92*C84</f>
        <v>59</v>
      </c>
      <c r="G92" s="14">
        <f t="shared" si="8"/>
        <v>47.308</v>
      </c>
      <c r="H92" s="14">
        <f>G92+(2*C82)</f>
        <v>49.308</v>
      </c>
      <c r="I92" s="14">
        <f t="shared" si="9"/>
        <v>14.896999999999998</v>
      </c>
      <c r="J92" s="6"/>
    </row>
    <row r="93" spans="1:10" ht="12.75">
      <c r="A93" s="15"/>
      <c r="B93" s="4" t="s">
        <v>66</v>
      </c>
      <c r="C93" s="11">
        <v>44.059</v>
      </c>
      <c r="D93" s="11">
        <v>31.825</v>
      </c>
      <c r="E93" s="11">
        <v>0</v>
      </c>
      <c r="F93" s="14">
        <f>MAX((C93+E93*C84),G83-(2*(C82)))-E93*C84</f>
        <v>59</v>
      </c>
      <c r="G93" s="14">
        <f t="shared" si="8"/>
        <v>46.766000000000005</v>
      </c>
      <c r="H93" s="14">
        <f>G93+(2*C82)</f>
        <v>48.766000000000005</v>
      </c>
      <c r="I93" s="14">
        <f t="shared" si="9"/>
        <v>14.941000000000003</v>
      </c>
      <c r="J93" s="6"/>
    </row>
    <row r="94" spans="1:10" ht="12.75">
      <c r="A94" s="15"/>
      <c r="B94" s="4" t="s">
        <v>67</v>
      </c>
      <c r="C94" s="11">
        <v>42.622</v>
      </c>
      <c r="D94" s="11">
        <v>31.061</v>
      </c>
      <c r="E94" s="11">
        <v>0</v>
      </c>
      <c r="F94" s="14">
        <f>MAX((C94+E94*C84),G83-(2*(C82)))-E94*C84</f>
        <v>59</v>
      </c>
      <c r="G94" s="14">
        <f t="shared" si="8"/>
        <v>47.439</v>
      </c>
      <c r="H94" s="14">
        <f>G94+(2*C82)</f>
        <v>49.439</v>
      </c>
      <c r="I94" s="14">
        <f t="shared" si="9"/>
        <v>16.378</v>
      </c>
      <c r="J94" s="6"/>
    </row>
    <row r="95" spans="1:10" ht="12.75">
      <c r="A95" s="15"/>
      <c r="B95" s="4" t="s">
        <v>68</v>
      </c>
      <c r="C95" s="11">
        <v>36.792</v>
      </c>
      <c r="D95" s="11">
        <v>33.067</v>
      </c>
      <c r="E95" s="11">
        <v>0</v>
      </c>
      <c r="F95" s="14">
        <f>G83-C82-E95*C84</f>
        <v>60</v>
      </c>
      <c r="G95" s="14">
        <f t="shared" si="8"/>
        <v>56.275</v>
      </c>
      <c r="H95" s="14">
        <f>G95</f>
        <v>56.275</v>
      </c>
      <c r="I95" s="14">
        <f t="shared" si="9"/>
        <v>23.208</v>
      </c>
      <c r="J95" s="6"/>
    </row>
    <row r="96" spans="1:10" ht="13.5" thickBot="1">
      <c r="A96" s="15"/>
      <c r="B96" s="10"/>
      <c r="C96" s="7"/>
      <c r="D96" s="7"/>
      <c r="E96" s="7"/>
      <c r="F96" s="7"/>
      <c r="G96" s="7" t="s">
        <v>17</v>
      </c>
      <c r="H96" s="7"/>
      <c r="I96" s="7"/>
      <c r="J96" s="8"/>
    </row>
    <row r="97" spans="1:10" ht="12.75">
      <c r="A97" s="15"/>
      <c r="B97" s="15"/>
      <c r="C97" s="15"/>
      <c r="D97" s="15"/>
      <c r="E97" s="15"/>
      <c r="F97" s="15"/>
      <c r="G97" s="15"/>
      <c r="I97" s="15"/>
      <c r="J97" s="15"/>
    </row>
    <row r="98" spans="1:10" ht="13.5" thickBot="1">
      <c r="A98" s="15"/>
      <c r="B98" s="15"/>
      <c r="C98" s="15"/>
      <c r="D98" s="15"/>
      <c r="E98" s="15"/>
      <c r="F98" s="15"/>
      <c r="G98" s="15"/>
      <c r="I98" s="15"/>
      <c r="J98" s="15"/>
    </row>
    <row r="99" spans="1:10" ht="20.25">
      <c r="A99" s="15"/>
      <c r="B99" s="9"/>
      <c r="C99" s="2"/>
      <c r="D99" s="2"/>
      <c r="E99" s="2"/>
      <c r="F99" s="2"/>
      <c r="G99" s="12"/>
      <c r="H99" s="2"/>
      <c r="I99" s="13" t="s">
        <v>24</v>
      </c>
      <c r="J99" s="3"/>
    </row>
    <row r="100" spans="1:10" ht="12.75">
      <c r="A100" s="15"/>
      <c r="B100" s="4" t="s">
        <v>1</v>
      </c>
      <c r="C100" s="11">
        <v>65</v>
      </c>
      <c r="D100" s="5"/>
      <c r="E100" s="5"/>
      <c r="F100" s="5"/>
      <c r="G100" s="5"/>
      <c r="H100" s="5" t="s">
        <v>146</v>
      </c>
      <c r="I100" s="5"/>
      <c r="J100" s="6"/>
    </row>
    <row r="101" spans="1:10" ht="12.75">
      <c r="A101" s="15"/>
      <c r="B101" s="4" t="s">
        <v>14</v>
      </c>
      <c r="C101" s="11">
        <v>1</v>
      </c>
      <c r="D101" s="5"/>
      <c r="E101" s="5"/>
      <c r="F101" s="5" t="s">
        <v>18</v>
      </c>
      <c r="G101" s="11">
        <f>MAX(C105:C114)</f>
        <v>48.84</v>
      </c>
      <c r="H101" s="11">
        <v>0</v>
      </c>
      <c r="I101" s="5"/>
      <c r="J101" s="6"/>
    </row>
    <row r="102" spans="1:10" ht="12.75">
      <c r="A102" s="15"/>
      <c r="B102" s="4" t="s">
        <v>15</v>
      </c>
      <c r="C102" s="11">
        <v>5</v>
      </c>
      <c r="D102" s="5"/>
      <c r="E102" s="5"/>
      <c r="F102" s="5" t="s">
        <v>39</v>
      </c>
      <c r="G102" s="14">
        <f>IF((G101+C103*H101)&gt;C100-C102+C101,(G101+C103*H101),C100-C102+C101)</f>
        <v>61</v>
      </c>
      <c r="H102" s="5" t="s">
        <v>145</v>
      </c>
      <c r="I102" s="5"/>
      <c r="J102" s="6"/>
    </row>
    <row r="103" spans="1:10" ht="12.75">
      <c r="A103" s="15"/>
      <c r="B103" s="4" t="s">
        <v>142</v>
      </c>
      <c r="C103" s="11">
        <v>0.3</v>
      </c>
      <c r="D103" s="5"/>
      <c r="E103" s="5"/>
      <c r="F103" s="5" t="s">
        <v>19</v>
      </c>
      <c r="G103" s="14">
        <f>G102-(2*C101)</f>
        <v>59</v>
      </c>
      <c r="H103" s="5" t="s">
        <v>145</v>
      </c>
      <c r="I103" s="5"/>
      <c r="J103" s="6"/>
    </row>
    <row r="104" spans="1:10" ht="12.75">
      <c r="A104" s="15"/>
      <c r="B104" s="4"/>
      <c r="C104" s="5" t="s">
        <v>3</v>
      </c>
      <c r="D104" s="5" t="s">
        <v>4</v>
      </c>
      <c r="E104" s="5" t="s">
        <v>141</v>
      </c>
      <c r="F104" s="5" t="s">
        <v>5</v>
      </c>
      <c r="G104" s="5" t="s">
        <v>100</v>
      </c>
      <c r="H104" s="5" t="s">
        <v>101</v>
      </c>
      <c r="I104" s="5" t="s">
        <v>6</v>
      </c>
      <c r="J104" s="6"/>
    </row>
    <row r="105" spans="1:10" ht="12.75">
      <c r="A105" s="15"/>
      <c r="B105" s="4" t="s">
        <v>69</v>
      </c>
      <c r="C105" s="11">
        <v>37.059</v>
      </c>
      <c r="D105" s="11">
        <v>33.517</v>
      </c>
      <c r="E105" s="11">
        <v>0</v>
      </c>
      <c r="F105" s="14">
        <f>MAX((C105+E105*C103),(G102-(2*(C101))))-E105*C103</f>
        <v>59</v>
      </c>
      <c r="G105" s="14">
        <f aca="true" t="shared" si="10" ref="G105:G114">D105+I105</f>
        <v>55.458000000000006</v>
      </c>
      <c r="H105" s="14">
        <f>G105+(2*C101)</f>
        <v>57.458000000000006</v>
      </c>
      <c r="I105" s="14">
        <f aca="true" t="shared" si="11" ref="I105:I114">F105-C105</f>
        <v>21.941000000000003</v>
      </c>
      <c r="J105" s="6"/>
    </row>
    <row r="106" spans="1:10" ht="12.75">
      <c r="A106" s="15"/>
      <c r="B106" s="4" t="s">
        <v>70</v>
      </c>
      <c r="C106" s="11">
        <v>33.226</v>
      </c>
      <c r="D106" s="11">
        <v>29.288</v>
      </c>
      <c r="E106" s="11">
        <v>0</v>
      </c>
      <c r="F106" s="14">
        <f>MAX((C106+E106*C103),G102-(2*(C101)))-E106*C103</f>
        <v>59</v>
      </c>
      <c r="G106" s="14">
        <f t="shared" si="10"/>
        <v>55.062</v>
      </c>
      <c r="H106" s="14">
        <f>G106+(2*C101)</f>
        <v>57.062</v>
      </c>
      <c r="I106" s="14">
        <f t="shared" si="11"/>
        <v>25.774</v>
      </c>
      <c r="J106" s="6"/>
    </row>
    <row r="107" spans="1:10" ht="12.75">
      <c r="A107" s="15"/>
      <c r="B107" s="4" t="s">
        <v>71</v>
      </c>
      <c r="C107" s="11">
        <v>32.244</v>
      </c>
      <c r="D107" s="11">
        <v>28.693</v>
      </c>
      <c r="E107" s="11">
        <v>0</v>
      </c>
      <c r="F107" s="14">
        <f>MAX((C107+E107*C103),G102-(2*(C101)))-E107*C103</f>
        <v>59</v>
      </c>
      <c r="G107" s="14">
        <f t="shared" si="10"/>
        <v>55.449</v>
      </c>
      <c r="H107" s="14">
        <f>G107+(2*C101)</f>
        <v>57.449</v>
      </c>
      <c r="I107" s="14">
        <f t="shared" si="11"/>
        <v>26.756</v>
      </c>
      <c r="J107" s="6"/>
    </row>
    <row r="108" spans="1:10" ht="12.75">
      <c r="A108" s="15"/>
      <c r="B108" s="4" t="s">
        <v>72</v>
      </c>
      <c r="C108" s="11">
        <v>31.423</v>
      </c>
      <c r="D108" s="11">
        <v>27.47</v>
      </c>
      <c r="E108" s="11">
        <v>0</v>
      </c>
      <c r="F108" s="14">
        <f>MAX((C108+E108*C103),G102-(2*(C101)))-E108*C103</f>
        <v>59</v>
      </c>
      <c r="G108" s="14">
        <f t="shared" si="10"/>
        <v>55.047</v>
      </c>
      <c r="H108" s="14">
        <f>G108+(2*C101)</f>
        <v>57.047</v>
      </c>
      <c r="I108" s="14">
        <f t="shared" si="11"/>
        <v>27.577</v>
      </c>
      <c r="J108" s="6"/>
    </row>
    <row r="109" spans="1:10" ht="12.75">
      <c r="A109" s="15"/>
      <c r="B109" s="4" t="s">
        <v>73</v>
      </c>
      <c r="C109" s="11">
        <v>44.68</v>
      </c>
      <c r="D109" s="11">
        <v>32.563</v>
      </c>
      <c r="E109" s="11">
        <v>0</v>
      </c>
      <c r="F109" s="14">
        <f>MAX((C109+E109*C103),G102-(2*(C101)))-E109*C103</f>
        <v>59</v>
      </c>
      <c r="G109" s="14">
        <f t="shared" si="10"/>
        <v>46.883</v>
      </c>
      <c r="H109" s="14">
        <f>G109+(2*C101)</f>
        <v>48.883</v>
      </c>
      <c r="I109" s="14">
        <f t="shared" si="11"/>
        <v>14.32</v>
      </c>
      <c r="J109" s="6"/>
    </row>
    <row r="110" spans="1:10" ht="12.75">
      <c r="A110" s="15"/>
      <c r="B110" s="4" t="s">
        <v>74</v>
      </c>
      <c r="C110" s="11">
        <v>44.441</v>
      </c>
      <c r="D110" s="11">
        <v>32.736</v>
      </c>
      <c r="E110" s="11">
        <v>0</v>
      </c>
      <c r="F110" s="14">
        <f>MAX((C110+E110*C103),G102-(2*(C101)))-E110*C103</f>
        <v>59</v>
      </c>
      <c r="G110" s="14">
        <f t="shared" si="10"/>
        <v>47.294999999999995</v>
      </c>
      <c r="H110" s="14">
        <f>G110+(2*C101)</f>
        <v>49.294999999999995</v>
      </c>
      <c r="I110" s="14">
        <f t="shared" si="11"/>
        <v>14.558999999999997</v>
      </c>
      <c r="J110" s="6"/>
    </row>
    <row r="111" spans="1:10" ht="12.75">
      <c r="A111" s="15"/>
      <c r="B111" s="4" t="s">
        <v>75</v>
      </c>
      <c r="C111" s="11">
        <v>48.84</v>
      </c>
      <c r="D111" s="11">
        <v>30.381</v>
      </c>
      <c r="E111" s="11">
        <v>0</v>
      </c>
      <c r="F111" s="14">
        <f>MAX((C111+E111*C103),G102-(2*(C101)))-E111*C103</f>
        <v>59</v>
      </c>
      <c r="G111" s="14">
        <f t="shared" si="10"/>
        <v>40.541</v>
      </c>
      <c r="H111" s="14">
        <f>G111+(2*C101)</f>
        <v>42.541</v>
      </c>
      <c r="I111" s="14">
        <f t="shared" si="11"/>
        <v>10.159999999999997</v>
      </c>
      <c r="J111" s="6"/>
    </row>
    <row r="112" spans="1:10" ht="12.75">
      <c r="A112" s="15"/>
      <c r="B112" s="4" t="s">
        <v>76</v>
      </c>
      <c r="C112" s="11">
        <v>41.049</v>
      </c>
      <c r="D112" s="11">
        <v>28.947</v>
      </c>
      <c r="E112" s="11">
        <v>0</v>
      </c>
      <c r="F112" s="14">
        <f>MAX((C112+E112*C103),G102-(2*(C101)))-E112*C103</f>
        <v>59</v>
      </c>
      <c r="G112" s="14">
        <f t="shared" si="10"/>
        <v>46.897999999999996</v>
      </c>
      <c r="H112" s="14">
        <f>G112+(2*C101)</f>
        <v>48.897999999999996</v>
      </c>
      <c r="I112" s="14">
        <f t="shared" si="11"/>
        <v>17.951</v>
      </c>
      <c r="J112" s="6"/>
    </row>
    <row r="113" spans="1:10" ht="12.75">
      <c r="A113" s="15"/>
      <c r="B113" s="4" t="s">
        <v>77</v>
      </c>
      <c r="C113" s="11">
        <v>44.171</v>
      </c>
      <c r="D113" s="11">
        <v>32.064</v>
      </c>
      <c r="E113" s="11">
        <v>0</v>
      </c>
      <c r="F113" s="14">
        <f>MAX((C113+E113*C103),G102-(2*(C101)))-E113*C103</f>
        <v>59</v>
      </c>
      <c r="G113" s="14">
        <f t="shared" si="10"/>
        <v>46.893</v>
      </c>
      <c r="H113" s="14">
        <f>G113+(2*C101)</f>
        <v>48.893</v>
      </c>
      <c r="I113" s="14">
        <f t="shared" si="11"/>
        <v>14.829</v>
      </c>
      <c r="J113" s="6"/>
    </row>
    <row r="114" spans="1:10" ht="12.75">
      <c r="A114" s="15"/>
      <c r="B114" s="4" t="s">
        <v>78</v>
      </c>
      <c r="C114" s="11">
        <v>34.432</v>
      </c>
      <c r="D114" s="11">
        <v>30.732</v>
      </c>
      <c r="E114" s="11">
        <v>0</v>
      </c>
      <c r="F114" s="14">
        <f>G102-C101-E114*C103</f>
        <v>60</v>
      </c>
      <c r="G114" s="14">
        <f t="shared" si="10"/>
        <v>56.3</v>
      </c>
      <c r="H114" s="14">
        <f>G114</f>
        <v>56.3</v>
      </c>
      <c r="I114" s="14">
        <f t="shared" si="11"/>
        <v>25.567999999999998</v>
      </c>
      <c r="J114" s="6"/>
    </row>
    <row r="115" spans="1:10" ht="13.5" thickBot="1">
      <c r="A115" s="15"/>
      <c r="B115" s="10"/>
      <c r="C115" s="7"/>
      <c r="D115" s="7"/>
      <c r="E115" s="7"/>
      <c r="F115" s="7"/>
      <c r="G115" s="7" t="s">
        <v>17</v>
      </c>
      <c r="H115" s="7"/>
      <c r="I115" s="7"/>
      <c r="J115" s="8"/>
    </row>
    <row r="116" spans="1:10" ht="12.75">
      <c r="A116" s="15"/>
      <c r="B116" s="15"/>
      <c r="C116" s="15"/>
      <c r="D116" s="15"/>
      <c r="E116" s="15"/>
      <c r="F116" s="15"/>
      <c r="G116" s="15"/>
      <c r="I116" s="15"/>
      <c r="J116" s="15"/>
    </row>
    <row r="117" spans="1:10" ht="13.5" thickBot="1">
      <c r="A117" s="15"/>
      <c r="B117" s="15"/>
      <c r="C117" s="15"/>
      <c r="D117" s="15"/>
      <c r="E117" s="15"/>
      <c r="F117" s="15"/>
      <c r="G117" s="15"/>
      <c r="I117" s="15"/>
      <c r="J117" s="15"/>
    </row>
    <row r="118" spans="1:10" ht="20.25">
      <c r="A118" s="15"/>
      <c r="B118" s="9"/>
      <c r="C118" s="2"/>
      <c r="D118" s="2"/>
      <c r="E118" s="2"/>
      <c r="F118" s="2"/>
      <c r="G118" s="12"/>
      <c r="H118" s="2"/>
      <c r="I118" s="13" t="s">
        <v>25</v>
      </c>
      <c r="J118" s="3"/>
    </row>
    <row r="119" spans="1:10" ht="12.75">
      <c r="A119" s="15"/>
      <c r="B119" s="4" t="s">
        <v>1</v>
      </c>
      <c r="C119" s="11">
        <v>65</v>
      </c>
      <c r="D119" s="5"/>
      <c r="E119" s="5"/>
      <c r="F119" s="5"/>
      <c r="G119" s="5"/>
      <c r="H119" s="5" t="s">
        <v>146</v>
      </c>
      <c r="I119" s="5"/>
      <c r="J119" s="6"/>
    </row>
    <row r="120" spans="1:10" ht="12.75">
      <c r="A120" s="15"/>
      <c r="B120" s="4" t="s">
        <v>14</v>
      </c>
      <c r="C120" s="11">
        <v>1</v>
      </c>
      <c r="D120" s="5"/>
      <c r="E120" s="5"/>
      <c r="F120" s="5" t="s">
        <v>18</v>
      </c>
      <c r="G120" s="11">
        <f>MAX(C124:C133)</f>
        <v>55.495</v>
      </c>
      <c r="H120" s="11">
        <v>0</v>
      </c>
      <c r="I120" s="5"/>
      <c r="J120" s="6"/>
    </row>
    <row r="121" spans="1:10" ht="12.75">
      <c r="A121" s="15"/>
      <c r="B121" s="4" t="s">
        <v>15</v>
      </c>
      <c r="C121" s="11">
        <v>5</v>
      </c>
      <c r="D121" s="5"/>
      <c r="E121" s="5"/>
      <c r="F121" s="5" t="s">
        <v>39</v>
      </c>
      <c r="G121" s="14">
        <f>IF((G120+C122*H120)&gt;C119-C121+C120,(G120+C122*H120),C119-C121+C120)</f>
        <v>61</v>
      </c>
      <c r="H121" s="5" t="s">
        <v>145</v>
      </c>
      <c r="I121" s="5"/>
      <c r="J121" s="6"/>
    </row>
    <row r="122" spans="1:10" ht="12.75">
      <c r="A122" s="15"/>
      <c r="B122" s="4" t="s">
        <v>142</v>
      </c>
      <c r="C122" s="11">
        <v>0.3</v>
      </c>
      <c r="D122" s="5"/>
      <c r="E122" s="5"/>
      <c r="F122" s="5" t="s">
        <v>19</v>
      </c>
      <c r="G122" s="14">
        <f>G121-(2*C120)</f>
        <v>59</v>
      </c>
      <c r="H122" s="5" t="s">
        <v>145</v>
      </c>
      <c r="I122" s="5"/>
      <c r="J122" s="6"/>
    </row>
    <row r="123" spans="1:10" ht="12.75">
      <c r="A123" s="15"/>
      <c r="B123" s="4"/>
      <c r="C123" s="5" t="s">
        <v>3</v>
      </c>
      <c r="D123" s="5" t="s">
        <v>4</v>
      </c>
      <c r="E123" s="5" t="s">
        <v>141</v>
      </c>
      <c r="F123" s="5" t="s">
        <v>5</v>
      </c>
      <c r="G123" s="5" t="s">
        <v>100</v>
      </c>
      <c r="H123" s="5" t="s">
        <v>101</v>
      </c>
      <c r="I123" s="5" t="s">
        <v>6</v>
      </c>
      <c r="J123" s="6"/>
    </row>
    <row r="124" spans="1:10" ht="12.75">
      <c r="A124" s="15"/>
      <c r="B124" s="4" t="s">
        <v>79</v>
      </c>
      <c r="C124" s="11">
        <v>37.655</v>
      </c>
      <c r="D124" s="11">
        <v>33.44</v>
      </c>
      <c r="E124" s="11">
        <v>0</v>
      </c>
      <c r="F124" s="14">
        <f>MAX((C124+E124*C122),(G121-(2*(C120))))-E124*C122</f>
        <v>59</v>
      </c>
      <c r="G124" s="14">
        <f aca="true" t="shared" si="12" ref="G124:G133">D124+I124</f>
        <v>54.785</v>
      </c>
      <c r="H124" s="14">
        <f>G124+(2*C120)</f>
        <v>56.785</v>
      </c>
      <c r="I124" s="14">
        <f aca="true" t="shared" si="13" ref="I124:I133">F124-C124</f>
        <v>21.345</v>
      </c>
      <c r="J124" s="6"/>
    </row>
    <row r="125" spans="1:10" ht="12.75">
      <c r="A125" s="15"/>
      <c r="B125" s="4" t="s">
        <v>80</v>
      </c>
      <c r="C125" s="11">
        <v>40.251</v>
      </c>
      <c r="D125" s="11">
        <v>35.876</v>
      </c>
      <c r="E125" s="11">
        <v>0</v>
      </c>
      <c r="F125" s="14">
        <f>MAX((C125+E125*C122),G121-(2*(C120)))-E125*C122</f>
        <v>59</v>
      </c>
      <c r="G125" s="14">
        <f t="shared" si="12"/>
        <v>54.625</v>
      </c>
      <c r="H125" s="14">
        <f>G125+(2*C120)</f>
        <v>56.625</v>
      </c>
      <c r="I125" s="14">
        <f t="shared" si="13"/>
        <v>18.749000000000002</v>
      </c>
      <c r="J125" s="6"/>
    </row>
    <row r="126" spans="1:10" ht="12.75">
      <c r="A126" s="15"/>
      <c r="B126" s="4" t="s">
        <v>81</v>
      </c>
      <c r="C126" s="11">
        <v>48.479</v>
      </c>
      <c r="D126" s="11">
        <v>44.16</v>
      </c>
      <c r="E126" s="11">
        <v>0</v>
      </c>
      <c r="F126" s="14">
        <f>MAX((C126+E126*C122),G121-(2*(C120)))-E126*C122</f>
        <v>59</v>
      </c>
      <c r="G126" s="14">
        <f t="shared" si="12"/>
        <v>54.681</v>
      </c>
      <c r="H126" s="14">
        <f>G126+(2*C120)</f>
        <v>56.681</v>
      </c>
      <c r="I126" s="14">
        <f t="shared" si="13"/>
        <v>10.521</v>
      </c>
      <c r="J126" s="6"/>
    </row>
    <row r="127" spans="1:10" ht="12.75">
      <c r="A127" s="15"/>
      <c r="B127" s="4" t="s">
        <v>82</v>
      </c>
      <c r="C127" s="11">
        <v>47.312</v>
      </c>
      <c r="D127" s="11">
        <v>43.495</v>
      </c>
      <c r="E127" s="11">
        <v>0</v>
      </c>
      <c r="F127" s="14">
        <f>MAX((C127+E127*C122),G121-(2*(C120)))-E127*C122</f>
        <v>59</v>
      </c>
      <c r="G127" s="14">
        <f t="shared" si="12"/>
        <v>55.183</v>
      </c>
      <c r="H127" s="14">
        <f>G127+(2*C120)</f>
        <v>57.183</v>
      </c>
      <c r="I127" s="14">
        <f t="shared" si="13"/>
        <v>11.688000000000002</v>
      </c>
      <c r="J127" s="6"/>
    </row>
    <row r="128" spans="1:10" ht="12.75">
      <c r="A128" s="15"/>
      <c r="B128" s="4" t="s">
        <v>83</v>
      </c>
      <c r="C128" s="11">
        <v>50.944</v>
      </c>
      <c r="D128" s="11">
        <v>38.542</v>
      </c>
      <c r="E128" s="11">
        <v>0</v>
      </c>
      <c r="F128" s="14">
        <f>MAX((C128+E128*C122),G121-(2*(C120)))-E128*C122</f>
        <v>59</v>
      </c>
      <c r="G128" s="14">
        <f t="shared" si="12"/>
        <v>46.598</v>
      </c>
      <c r="H128" s="14">
        <f>G128+(2*C120)</f>
        <v>48.598</v>
      </c>
      <c r="I128" s="14">
        <f t="shared" si="13"/>
        <v>8.055999999999997</v>
      </c>
      <c r="J128" s="6"/>
    </row>
    <row r="129" spans="1:10" ht="12.75">
      <c r="A129" s="15"/>
      <c r="B129" s="4" t="s">
        <v>84</v>
      </c>
      <c r="C129" s="11">
        <v>50.23</v>
      </c>
      <c r="D129" s="11">
        <v>37.703</v>
      </c>
      <c r="E129" s="11">
        <v>0</v>
      </c>
      <c r="F129" s="14">
        <f>MAX((C129+E129*C122),G121-(2*(C120)))-E129*C122</f>
        <v>59</v>
      </c>
      <c r="G129" s="14">
        <f t="shared" si="12"/>
        <v>46.473000000000006</v>
      </c>
      <c r="H129" s="14">
        <f>G129+(2*C120)</f>
        <v>48.473000000000006</v>
      </c>
      <c r="I129" s="14">
        <f t="shared" si="13"/>
        <v>8.770000000000003</v>
      </c>
      <c r="J129" s="6"/>
    </row>
    <row r="130" spans="1:10" ht="12.75">
      <c r="A130" s="15"/>
      <c r="B130" s="4" t="s">
        <v>85</v>
      </c>
      <c r="C130" s="11">
        <v>53.219</v>
      </c>
      <c r="D130" s="11">
        <v>41.331</v>
      </c>
      <c r="E130" s="11">
        <v>0</v>
      </c>
      <c r="F130" s="14">
        <f>MAX((C130+E130*C122),G121-(2*(C120)))-E130*C122</f>
        <v>59</v>
      </c>
      <c r="G130" s="14">
        <f t="shared" si="12"/>
        <v>47.112</v>
      </c>
      <c r="H130" s="14">
        <f>G130+(2*C120)</f>
        <v>49.112</v>
      </c>
      <c r="I130" s="14">
        <f t="shared" si="13"/>
        <v>5.780999999999999</v>
      </c>
      <c r="J130" s="6"/>
    </row>
    <row r="131" spans="1:10" ht="12.75">
      <c r="A131" s="15"/>
      <c r="B131" s="4" t="s">
        <v>86</v>
      </c>
      <c r="C131" s="11">
        <v>55.495</v>
      </c>
      <c r="D131" s="11">
        <v>43.564</v>
      </c>
      <c r="E131" s="11">
        <v>0</v>
      </c>
      <c r="F131" s="14">
        <f>MAX((C131+E131*C122),G121-(2*(C120)))-E131*C122</f>
        <v>59</v>
      </c>
      <c r="G131" s="14">
        <f t="shared" si="12"/>
        <v>47.069</v>
      </c>
      <c r="H131" s="14">
        <f>G131+(2*C120)</f>
        <v>49.069</v>
      </c>
      <c r="I131" s="14">
        <f t="shared" si="13"/>
        <v>3.5050000000000026</v>
      </c>
      <c r="J131" s="6"/>
    </row>
    <row r="132" spans="1:10" ht="12.75">
      <c r="A132" s="15"/>
      <c r="B132" s="4" t="s">
        <v>87</v>
      </c>
      <c r="C132" s="11">
        <v>54.638</v>
      </c>
      <c r="D132" s="11">
        <v>42.425</v>
      </c>
      <c r="E132" s="11">
        <v>0</v>
      </c>
      <c r="F132" s="14">
        <f>MAX((C132+E132*C122),G121-(2*(C120)))-E132*C122</f>
        <v>59</v>
      </c>
      <c r="G132" s="14">
        <f t="shared" si="12"/>
        <v>46.787</v>
      </c>
      <c r="H132" s="14">
        <f>G132+(2*C120)</f>
        <v>48.787</v>
      </c>
      <c r="I132" s="14">
        <f t="shared" si="13"/>
        <v>4.362000000000002</v>
      </c>
      <c r="J132" s="6"/>
    </row>
    <row r="133" spans="1:10" ht="12.75">
      <c r="A133" s="15"/>
      <c r="B133" s="4" t="s">
        <v>88</v>
      </c>
      <c r="C133" s="11">
        <v>46.765</v>
      </c>
      <c r="D133" s="11">
        <v>43.162</v>
      </c>
      <c r="E133" s="11">
        <v>0</v>
      </c>
      <c r="F133" s="14">
        <f>G121-C120-E133*C122</f>
        <v>60</v>
      </c>
      <c r="G133" s="14">
        <f t="shared" si="12"/>
        <v>56.397</v>
      </c>
      <c r="H133" s="14">
        <f>G133</f>
        <v>56.397</v>
      </c>
      <c r="I133" s="14">
        <f t="shared" si="13"/>
        <v>13.235</v>
      </c>
      <c r="J133" s="6"/>
    </row>
    <row r="134" spans="1:10" ht="13.5" thickBot="1">
      <c r="A134" s="15"/>
      <c r="B134" s="10"/>
      <c r="C134" s="7"/>
      <c r="D134" s="7"/>
      <c r="E134" s="7"/>
      <c r="F134" s="7"/>
      <c r="G134" s="7" t="s">
        <v>17</v>
      </c>
      <c r="H134" s="7"/>
      <c r="I134" s="7"/>
      <c r="J134" s="8"/>
    </row>
    <row r="135" spans="1:10" ht="12.75">
      <c r="A135" s="15"/>
      <c r="B135" s="15"/>
      <c r="C135" s="15"/>
      <c r="D135" s="15"/>
      <c r="E135" s="15"/>
      <c r="F135" s="15"/>
      <c r="G135" s="15"/>
      <c r="I135" s="15"/>
      <c r="J135" s="15"/>
    </row>
    <row r="136" spans="1:10" ht="13.5" thickBot="1">
      <c r="A136" s="15"/>
      <c r="B136" s="15"/>
      <c r="C136" s="15"/>
      <c r="D136" s="15"/>
      <c r="E136" s="15"/>
      <c r="F136" s="15"/>
      <c r="G136" s="15"/>
      <c r="I136" s="15"/>
      <c r="J136" s="15"/>
    </row>
    <row r="137" spans="1:10" ht="20.25">
      <c r="A137" s="15"/>
      <c r="B137" s="9"/>
      <c r="C137" s="2"/>
      <c r="D137" s="2"/>
      <c r="E137" s="2"/>
      <c r="F137" s="2"/>
      <c r="G137" s="12"/>
      <c r="H137" s="2"/>
      <c r="I137" s="13" t="s">
        <v>26</v>
      </c>
      <c r="J137" s="3"/>
    </row>
    <row r="138" spans="1:10" ht="12.75">
      <c r="A138" s="15"/>
      <c r="B138" s="4" t="s">
        <v>1</v>
      </c>
      <c r="C138" s="11">
        <v>65</v>
      </c>
      <c r="D138" s="5"/>
      <c r="E138" s="5"/>
      <c r="F138" s="5"/>
      <c r="G138" s="5"/>
      <c r="H138" s="5" t="s">
        <v>146</v>
      </c>
      <c r="I138" s="5"/>
      <c r="J138" s="6"/>
    </row>
    <row r="139" spans="1:10" ht="12.75">
      <c r="A139" s="15"/>
      <c r="B139" s="4" t="s">
        <v>14</v>
      </c>
      <c r="C139" s="11">
        <v>1</v>
      </c>
      <c r="D139" s="5"/>
      <c r="E139" s="5"/>
      <c r="F139" s="5" t="s">
        <v>18</v>
      </c>
      <c r="G139" s="11">
        <f>MAX(C143:C152)</f>
        <v>69</v>
      </c>
      <c r="H139" s="11">
        <v>0</v>
      </c>
      <c r="I139" s="5"/>
      <c r="J139" s="6"/>
    </row>
    <row r="140" spans="1:10" ht="12.75">
      <c r="A140" s="15"/>
      <c r="B140" s="4" t="s">
        <v>15</v>
      </c>
      <c r="C140" s="11">
        <v>5</v>
      </c>
      <c r="D140" s="5"/>
      <c r="E140" s="5"/>
      <c r="F140" s="5" t="s">
        <v>39</v>
      </c>
      <c r="G140" s="14">
        <f>IF((G139+C141*H139)&gt;C138-C140+C139,(G139+C141*H139),C138-C140+C139)</f>
        <v>69</v>
      </c>
      <c r="H140" s="5" t="s">
        <v>145</v>
      </c>
      <c r="I140" s="5"/>
      <c r="J140" s="6"/>
    </row>
    <row r="141" spans="1:10" ht="12.75">
      <c r="A141" s="15"/>
      <c r="B141" s="4" t="s">
        <v>142</v>
      </c>
      <c r="C141" s="11">
        <v>0.3</v>
      </c>
      <c r="D141" s="5"/>
      <c r="E141" s="5"/>
      <c r="F141" s="5" t="s">
        <v>19</v>
      </c>
      <c r="G141" s="14">
        <f>G140-(2*C139)</f>
        <v>67</v>
      </c>
      <c r="H141" s="5" t="s">
        <v>145</v>
      </c>
      <c r="I141" s="5"/>
      <c r="J141" s="6"/>
    </row>
    <row r="142" spans="1:10" ht="12.75">
      <c r="A142" s="15"/>
      <c r="B142" s="4"/>
      <c r="C142" s="5" t="s">
        <v>3</v>
      </c>
      <c r="D142" s="5" t="s">
        <v>4</v>
      </c>
      <c r="E142" s="5" t="s">
        <v>141</v>
      </c>
      <c r="F142" s="5" t="s">
        <v>5</v>
      </c>
      <c r="G142" s="5" t="s">
        <v>100</v>
      </c>
      <c r="H142" s="5" t="s">
        <v>101</v>
      </c>
      <c r="I142" s="5" t="s">
        <v>6</v>
      </c>
      <c r="J142" s="6"/>
    </row>
    <row r="143" spans="1:10" ht="12.75">
      <c r="A143" s="15"/>
      <c r="B143" s="4" t="s">
        <v>89</v>
      </c>
      <c r="C143" s="11">
        <v>52.839</v>
      </c>
      <c r="D143" s="11">
        <v>47.92</v>
      </c>
      <c r="E143" s="11">
        <v>0</v>
      </c>
      <c r="F143" s="14">
        <f>MAX((C143+E143*C141),(G140-(2*(C139))))-E143*C141</f>
        <v>67</v>
      </c>
      <c r="G143" s="14">
        <f aca="true" t="shared" si="14" ref="G143:G152">D143+I143</f>
        <v>62.081</v>
      </c>
      <c r="H143" s="14">
        <f>G143+(2*C139)</f>
        <v>64.081</v>
      </c>
      <c r="I143" s="14">
        <f aca="true" t="shared" si="15" ref="I143:I152">F143-C143</f>
        <v>14.161000000000001</v>
      </c>
      <c r="J143" s="6"/>
    </row>
    <row r="144" spans="1:10" ht="12.75">
      <c r="A144" s="15"/>
      <c r="B144" s="4" t="s">
        <v>90</v>
      </c>
      <c r="C144" s="11">
        <v>54.429</v>
      </c>
      <c r="D144" s="11">
        <v>50.513</v>
      </c>
      <c r="E144" s="11">
        <v>0</v>
      </c>
      <c r="F144" s="14">
        <f>MAX((C144+E144*C141),G140-(2*(C139)))-E144*C141</f>
        <v>67</v>
      </c>
      <c r="G144" s="14">
        <f t="shared" si="14"/>
        <v>63.083999999999996</v>
      </c>
      <c r="H144" s="14">
        <f>G144+(2*C139)</f>
        <v>65.084</v>
      </c>
      <c r="I144" s="14">
        <f t="shared" si="15"/>
        <v>12.570999999999998</v>
      </c>
      <c r="J144" s="6"/>
    </row>
    <row r="145" spans="1:10" ht="12.75">
      <c r="A145" s="15"/>
      <c r="B145" s="4" t="s">
        <v>91</v>
      </c>
      <c r="C145" s="11">
        <v>57.695</v>
      </c>
      <c r="D145" s="11">
        <v>53.87</v>
      </c>
      <c r="E145" s="11">
        <v>0</v>
      </c>
      <c r="F145" s="14">
        <f>MAX((C145+E145*C141),G140-(2*(C139)))-E145*C141</f>
        <v>67</v>
      </c>
      <c r="G145" s="14">
        <f t="shared" si="14"/>
        <v>63.175</v>
      </c>
      <c r="H145" s="14">
        <f>G145+(2*C139)</f>
        <v>65.175</v>
      </c>
      <c r="I145" s="14">
        <f t="shared" si="15"/>
        <v>9.305</v>
      </c>
      <c r="J145" s="6"/>
    </row>
    <row r="146" spans="1:10" ht="12.75">
      <c r="A146" s="15"/>
      <c r="B146" s="4" t="s">
        <v>92</v>
      </c>
      <c r="C146" s="11">
        <v>57.213</v>
      </c>
      <c r="D146" s="11">
        <v>53.405</v>
      </c>
      <c r="E146" s="11">
        <v>0</v>
      </c>
      <c r="F146" s="14">
        <f>MAX((C146+E146*C141),G140-(2*(C139)))-E146*C141</f>
        <v>67</v>
      </c>
      <c r="G146" s="14">
        <f t="shared" si="14"/>
        <v>63.192</v>
      </c>
      <c r="H146" s="14">
        <f>G146+(2*C139)</f>
        <v>65.19200000000001</v>
      </c>
      <c r="I146" s="14">
        <f t="shared" si="15"/>
        <v>9.786999999999999</v>
      </c>
      <c r="J146" s="6"/>
    </row>
    <row r="147" spans="1:10" ht="12.75">
      <c r="A147" s="15"/>
      <c r="B147" s="4" t="s">
        <v>93</v>
      </c>
      <c r="C147" s="11">
        <v>61.14</v>
      </c>
      <c r="D147" s="11">
        <v>48.989</v>
      </c>
      <c r="E147" s="11">
        <v>0</v>
      </c>
      <c r="F147" s="14">
        <f>MAX((C147+E147*C141),G140-(2*(C139)))-E147*C141</f>
        <v>67</v>
      </c>
      <c r="G147" s="14">
        <f t="shared" si="14"/>
        <v>54.849</v>
      </c>
      <c r="H147" s="14">
        <f>G147+(2*C139)</f>
        <v>56.849</v>
      </c>
      <c r="I147" s="14">
        <f t="shared" si="15"/>
        <v>5.859999999999999</v>
      </c>
      <c r="J147" s="6"/>
    </row>
    <row r="148" spans="1:10" ht="12.75">
      <c r="A148" s="15"/>
      <c r="B148" s="4" t="s">
        <v>94</v>
      </c>
      <c r="C148" s="11">
        <v>62.264</v>
      </c>
      <c r="D148" s="11">
        <v>49.929</v>
      </c>
      <c r="E148" s="11">
        <v>0</v>
      </c>
      <c r="F148" s="14">
        <f>MAX((C148+E148*C141),G140-(2*(C139)))-E148*C141</f>
        <v>67</v>
      </c>
      <c r="G148" s="14">
        <f t="shared" si="14"/>
        <v>54.665</v>
      </c>
      <c r="H148" s="14">
        <f>G148+(2*C139)</f>
        <v>56.665</v>
      </c>
      <c r="I148" s="14">
        <f t="shared" si="15"/>
        <v>4.735999999999997</v>
      </c>
      <c r="J148" s="6"/>
    </row>
    <row r="149" spans="1:10" ht="12.75">
      <c r="A149" s="15"/>
      <c r="B149" s="4" t="s">
        <v>95</v>
      </c>
      <c r="C149" s="11">
        <v>69</v>
      </c>
      <c r="D149" s="11">
        <v>57.896</v>
      </c>
      <c r="E149" s="11">
        <v>0</v>
      </c>
      <c r="F149" s="14">
        <f>MAX((C149+E149*C141),G140-(2*(C139)))-E149*C141</f>
        <v>69</v>
      </c>
      <c r="G149" s="14">
        <f t="shared" si="14"/>
        <v>57.896</v>
      </c>
      <c r="H149" s="14">
        <f>G149+(2*C139)</f>
        <v>59.896</v>
      </c>
      <c r="I149" s="14">
        <f t="shared" si="15"/>
        <v>0</v>
      </c>
      <c r="J149" s="6"/>
    </row>
    <row r="150" spans="1:10" ht="12.75">
      <c r="A150" s="15"/>
      <c r="B150" s="4" t="s">
        <v>96</v>
      </c>
      <c r="C150" s="11">
        <v>68</v>
      </c>
      <c r="D150" s="11">
        <v>57.918</v>
      </c>
      <c r="E150" s="11">
        <v>0</v>
      </c>
      <c r="F150" s="14">
        <f>MAX((C150+E150*C141),G140-(2*(C139)))-E150*C141</f>
        <v>68</v>
      </c>
      <c r="G150" s="14">
        <f t="shared" si="14"/>
        <v>57.918</v>
      </c>
      <c r="H150" s="14">
        <f>G150+(2*C139)</f>
        <v>59.918</v>
      </c>
      <c r="I150" s="14">
        <f t="shared" si="15"/>
        <v>0</v>
      </c>
      <c r="J150" s="6"/>
    </row>
    <row r="151" spans="1:10" ht="12.75">
      <c r="A151" s="15"/>
      <c r="B151" s="4" t="s">
        <v>97</v>
      </c>
      <c r="C151" s="11">
        <v>64.403</v>
      </c>
      <c r="D151" s="11">
        <v>51.812</v>
      </c>
      <c r="E151" s="11">
        <v>0</v>
      </c>
      <c r="F151" s="14">
        <f>MAX((C151+E151*C141),G140-(2*(C139)))-E151*C141</f>
        <v>67</v>
      </c>
      <c r="G151" s="14">
        <f t="shared" si="14"/>
        <v>54.40899999999999</v>
      </c>
      <c r="H151" s="14">
        <f>G151+(2*C139)</f>
        <v>56.40899999999999</v>
      </c>
      <c r="I151" s="14">
        <f t="shared" si="15"/>
        <v>2.596999999999994</v>
      </c>
      <c r="J151" s="6"/>
    </row>
    <row r="152" spans="1:10" ht="12.75">
      <c r="A152" s="15"/>
      <c r="B152" s="4" t="s">
        <v>98</v>
      </c>
      <c r="C152" s="11">
        <v>53.335</v>
      </c>
      <c r="D152" s="11">
        <v>49.396</v>
      </c>
      <c r="E152" s="11">
        <v>0</v>
      </c>
      <c r="F152" s="14">
        <f>G140-C139-E152*C141</f>
        <v>68</v>
      </c>
      <c r="G152" s="14">
        <f t="shared" si="14"/>
        <v>64.061</v>
      </c>
      <c r="H152" s="14">
        <f>G152</f>
        <v>64.061</v>
      </c>
      <c r="I152" s="14">
        <f t="shared" si="15"/>
        <v>14.665</v>
      </c>
      <c r="J152" s="6"/>
    </row>
    <row r="153" spans="1:10" ht="13.5" thickBot="1">
      <c r="A153" s="15"/>
      <c r="B153" s="10"/>
      <c r="C153" s="7"/>
      <c r="D153" s="7"/>
      <c r="E153" s="7"/>
      <c r="F153" s="7"/>
      <c r="G153" s="7" t="s">
        <v>17</v>
      </c>
      <c r="H153" s="7"/>
      <c r="I153" s="7"/>
      <c r="J153" s="8"/>
    </row>
    <row r="154" spans="1:10" ht="12.75">
      <c r="A154" s="15"/>
      <c r="B154" s="15"/>
      <c r="C154" s="15"/>
      <c r="D154" s="15"/>
      <c r="E154" s="15"/>
      <c r="F154" s="15"/>
      <c r="G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I155" s="15"/>
      <c r="J155" s="15"/>
    </row>
    <row r="156" ht="12.75">
      <c r="A156" s="15"/>
    </row>
    <row r="157" ht="12.75">
      <c r="A157" s="15"/>
    </row>
    <row r="158" ht="12.75">
      <c r="A158" s="15"/>
    </row>
    <row r="159" ht="13.5" thickBot="1">
      <c r="A159" s="15"/>
    </row>
    <row r="160" spans="1:10" ht="20.25">
      <c r="A160" s="15"/>
      <c r="B160" s="9"/>
      <c r="C160" s="2"/>
      <c r="D160" s="2"/>
      <c r="E160" s="2"/>
      <c r="F160" s="2"/>
      <c r="G160" s="12"/>
      <c r="H160" s="2"/>
      <c r="I160" s="30" t="s">
        <v>111</v>
      </c>
      <c r="J160" s="3"/>
    </row>
    <row r="161" spans="1:10" ht="12.75">
      <c r="A161" s="15"/>
      <c r="B161" s="4" t="s">
        <v>1</v>
      </c>
      <c r="C161" s="11">
        <v>65</v>
      </c>
      <c r="D161" s="5"/>
      <c r="E161" s="5"/>
      <c r="F161" s="5"/>
      <c r="G161" s="5"/>
      <c r="H161" s="5" t="s">
        <v>146</v>
      </c>
      <c r="I161" s="5"/>
      <c r="J161" s="6"/>
    </row>
    <row r="162" spans="1:10" ht="12.75">
      <c r="A162" s="15"/>
      <c r="B162" s="4" t="s">
        <v>112</v>
      </c>
      <c r="C162" s="11">
        <v>20</v>
      </c>
      <c r="D162" s="5"/>
      <c r="E162" s="5"/>
      <c r="F162" s="5" t="s">
        <v>113</v>
      </c>
      <c r="G162" s="11">
        <f>MAX(C166:C190)</f>
        <v>82.145</v>
      </c>
      <c r="H162" s="11">
        <v>0</v>
      </c>
      <c r="I162" s="5"/>
      <c r="J162" s="6"/>
    </row>
    <row r="163" spans="1:10" ht="12.75">
      <c r="A163" s="15"/>
      <c r="B163" s="4" t="s">
        <v>114</v>
      </c>
      <c r="C163" s="11">
        <v>16</v>
      </c>
      <c r="D163" s="5"/>
      <c r="E163" s="5"/>
      <c r="F163" s="5" t="s">
        <v>39</v>
      </c>
      <c r="G163" s="14">
        <f>IF((G162+C164*H162)&gt;C161-C163+C162,(G162+C164*H162),C161-C163+C162)</f>
        <v>82.145</v>
      </c>
      <c r="H163" s="5" t="s">
        <v>145</v>
      </c>
      <c r="I163" s="5"/>
      <c r="J163" s="6"/>
    </row>
    <row r="164" spans="1:10" ht="12.75">
      <c r="A164" s="15"/>
      <c r="B164" s="4" t="s">
        <v>142</v>
      </c>
      <c r="C164" s="11">
        <v>0.3</v>
      </c>
      <c r="D164" s="5"/>
      <c r="E164" s="5"/>
      <c r="F164" s="5" t="s">
        <v>19</v>
      </c>
      <c r="G164" s="14">
        <f>G163-(2*C162)</f>
        <v>42.144999999999996</v>
      </c>
      <c r="H164" s="5" t="s">
        <v>145</v>
      </c>
      <c r="I164" s="5"/>
      <c r="J164" s="6"/>
    </row>
    <row r="165" spans="1:10" ht="12.75">
      <c r="A165" s="15"/>
      <c r="B165" s="4"/>
      <c r="C165" s="5" t="s">
        <v>3</v>
      </c>
      <c r="D165" s="5" t="s">
        <v>4</v>
      </c>
      <c r="E165" s="5" t="s">
        <v>141</v>
      </c>
      <c r="F165" s="5" t="s">
        <v>5</v>
      </c>
      <c r="G165" s="5" t="s">
        <v>100</v>
      </c>
      <c r="H165" s="5" t="s">
        <v>101</v>
      </c>
      <c r="I165" s="5" t="s">
        <v>6</v>
      </c>
      <c r="J165" s="6"/>
    </row>
    <row r="166" spans="1:10" ht="12.75">
      <c r="A166" s="15"/>
      <c r="B166" s="4" t="s">
        <v>115</v>
      </c>
      <c r="C166" s="11">
        <v>67.352</v>
      </c>
      <c r="D166" s="11">
        <v>54.238</v>
      </c>
      <c r="E166" s="11">
        <v>0</v>
      </c>
      <c r="F166" s="14">
        <f>IF((C166-E166*$C$164)&lt;$G$164,$G$164,IF((C166-E166*$C$164)&gt;$G$163,$G$163,(C166-E166*$C$164)))-E166*$C$164</f>
        <v>67.352</v>
      </c>
      <c r="G166" s="14">
        <f>$G$164-(C166-D166)</f>
        <v>29.03099999999999</v>
      </c>
      <c r="H166" s="14">
        <f aca="true" t="shared" si="16" ref="H166:H190">$G$163-(C166-D166)</f>
        <v>69.03099999999999</v>
      </c>
      <c r="I166" s="14">
        <f aca="true" t="shared" si="17" ref="I166:I190">F166-C166</f>
        <v>0</v>
      </c>
      <c r="J166" s="6"/>
    </row>
    <row r="167" spans="1:10" ht="12.75">
      <c r="A167" s="15"/>
      <c r="B167" s="4" t="s">
        <v>116</v>
      </c>
      <c r="C167" s="11">
        <v>62.306</v>
      </c>
      <c r="D167" s="11">
        <v>57.924</v>
      </c>
      <c r="E167" s="11">
        <v>0</v>
      </c>
      <c r="F167" s="14">
        <f>IF((C167-E167*$C$164)&lt;$G$164,$G$164,IF((C167-E167*$C$164)&gt;$G$163,$G$163,(C167-E167*$C$164)))-E167*$C$164</f>
        <v>62.306</v>
      </c>
      <c r="G167" s="14">
        <f aca="true" t="shared" si="18" ref="G167:G190">$G$164-(C167-D167)</f>
        <v>37.763</v>
      </c>
      <c r="H167" s="14">
        <f t="shared" si="16"/>
        <v>77.763</v>
      </c>
      <c r="I167" s="14">
        <f t="shared" si="17"/>
        <v>0</v>
      </c>
      <c r="J167" s="6"/>
    </row>
    <row r="168" spans="1:10" ht="12.75">
      <c r="A168" s="15"/>
      <c r="B168" s="4" t="s">
        <v>117</v>
      </c>
      <c r="C168" s="11">
        <v>64.383</v>
      </c>
      <c r="D168" s="11">
        <v>51.089</v>
      </c>
      <c r="E168" s="11">
        <v>0</v>
      </c>
      <c r="F168" s="14">
        <f>IF((C168-E168*$C$164)&lt;$G$164,$G$164,IF((C168-E168*$C$164)&gt;$G$163,$G$163,(C168-E168*$C$164)))-E168*$C$164</f>
        <v>64.383</v>
      </c>
      <c r="G168" s="14">
        <f t="shared" si="18"/>
        <v>28.851</v>
      </c>
      <c r="H168" s="14">
        <f t="shared" si="16"/>
        <v>68.851</v>
      </c>
      <c r="I168" s="14">
        <f t="shared" si="17"/>
        <v>0</v>
      </c>
      <c r="J168" s="6"/>
    </row>
    <row r="169" spans="1:10" ht="12.75">
      <c r="A169" s="15"/>
      <c r="B169" s="4" t="s">
        <v>118</v>
      </c>
      <c r="C169" s="11">
        <v>60.427</v>
      </c>
      <c r="D169" s="11">
        <v>55.197</v>
      </c>
      <c r="E169" s="11">
        <v>0</v>
      </c>
      <c r="F169" s="14">
        <f>IF((C169-E169*$C$164)&lt;$G$164,$G$164,IF((C169-E169*$C$164)&gt;$G$163,$G$163,(C169-E169*$C$164)))-E169*$C$164</f>
        <v>60.427</v>
      </c>
      <c r="G169" s="14">
        <f t="shared" si="18"/>
        <v>36.915</v>
      </c>
      <c r="H169" s="14">
        <f t="shared" si="16"/>
        <v>76.91499999999999</v>
      </c>
      <c r="I169" s="14">
        <f t="shared" si="17"/>
        <v>0</v>
      </c>
      <c r="J169" s="6"/>
    </row>
    <row r="170" spans="1:10" ht="12.75">
      <c r="A170" s="15"/>
      <c r="B170" s="4" t="s">
        <v>119</v>
      </c>
      <c r="C170" s="11">
        <v>70.375</v>
      </c>
      <c r="D170" s="11">
        <v>57.559</v>
      </c>
      <c r="E170" s="11">
        <v>0</v>
      </c>
      <c r="F170" s="14">
        <f>IF((C170-E170*$C$164)&lt;$G$164,$G$164,IF((C170-E170*$C$164)&gt;$G$163,$G$163,(C170-E170*$C$164)))-E170*$C$164</f>
        <v>70.375</v>
      </c>
      <c r="G170" s="14">
        <f t="shared" si="18"/>
        <v>29.328999999999994</v>
      </c>
      <c r="H170" s="14">
        <f t="shared" si="16"/>
        <v>69.329</v>
      </c>
      <c r="I170" s="14">
        <f t="shared" si="17"/>
        <v>0</v>
      </c>
      <c r="J170" s="6"/>
    </row>
    <row r="171" spans="1:10" ht="12.75">
      <c r="A171" s="15"/>
      <c r="B171" s="4" t="s">
        <v>120</v>
      </c>
      <c r="C171" s="11">
        <v>70</v>
      </c>
      <c r="D171" s="11">
        <v>64.46</v>
      </c>
      <c r="E171" s="11">
        <v>0</v>
      </c>
      <c r="F171" s="14">
        <f>IF((C171-E171*$C$164)&lt;$G$164,$G$164,IF((C171-E171*$C$164)&gt;$G$163,$G$163,(C171-E171*$C$164)))-E171*$C$164</f>
        <v>70</v>
      </c>
      <c r="G171" s="14">
        <f t="shared" si="18"/>
        <v>36.60499999999999</v>
      </c>
      <c r="H171" s="14">
        <f t="shared" si="16"/>
        <v>76.60499999999999</v>
      </c>
      <c r="I171" s="14">
        <f t="shared" si="17"/>
        <v>0</v>
      </c>
      <c r="J171" s="6"/>
    </row>
    <row r="172" spans="1:10" ht="12.75">
      <c r="A172" s="15"/>
      <c r="B172" s="4" t="s">
        <v>121</v>
      </c>
      <c r="C172" s="11">
        <v>72.392</v>
      </c>
      <c r="D172" s="11">
        <v>59.31</v>
      </c>
      <c r="E172" s="11">
        <v>0</v>
      </c>
      <c r="F172" s="14">
        <f>IF((C172-E172*$C$164)&lt;$G$164,$G$164,IF((C172-E172*$C$164)&gt;$G$163,$G$163,(C172-E172*$C$164)))-E172*$C$164</f>
        <v>72.392</v>
      </c>
      <c r="G172" s="14">
        <f t="shared" si="18"/>
        <v>29.063000000000002</v>
      </c>
      <c r="H172" s="14">
        <f t="shared" si="16"/>
        <v>69.063</v>
      </c>
      <c r="I172" s="14">
        <f t="shared" si="17"/>
        <v>0</v>
      </c>
      <c r="J172" s="6"/>
    </row>
    <row r="173" spans="1:10" ht="12.75">
      <c r="A173" s="15"/>
      <c r="B173" s="4" t="s">
        <v>122</v>
      </c>
      <c r="C173" s="11">
        <v>64.018</v>
      </c>
      <c r="D173" s="11">
        <v>58.086</v>
      </c>
      <c r="E173" s="11">
        <v>0</v>
      </c>
      <c r="F173" s="14">
        <f>IF((C173-E173*$C$164)&lt;$G$164,$G$164,IF((C173-E173*$C$164)&gt;$G$163,$G$163,(C173-E173*$C$164)))-E173*$C$164</f>
        <v>64.018</v>
      </c>
      <c r="G173" s="14">
        <f t="shared" si="18"/>
        <v>36.212999999999994</v>
      </c>
      <c r="H173" s="14">
        <f t="shared" si="16"/>
        <v>76.213</v>
      </c>
      <c r="I173" s="14">
        <f t="shared" si="17"/>
        <v>0</v>
      </c>
      <c r="J173" s="6"/>
    </row>
    <row r="174" spans="1:10" ht="12.75">
      <c r="A174" s="15"/>
      <c r="B174" s="4" t="s">
        <v>123</v>
      </c>
      <c r="C174" s="11">
        <v>64.533</v>
      </c>
      <c r="D174" s="11">
        <v>51.198</v>
      </c>
      <c r="E174" s="11">
        <v>0</v>
      </c>
      <c r="F174" s="14">
        <f>IF((C174-E174*$C$164)&lt;$G$164,$G$164,IF((C174-E174*$C$164)&gt;$G$163,$G$163,(C174-E174*$C$164)))-E174*$C$164</f>
        <v>64.533</v>
      </c>
      <c r="G174" s="14">
        <f t="shared" si="18"/>
        <v>28.809999999999995</v>
      </c>
      <c r="H174" s="14">
        <f t="shared" si="16"/>
        <v>68.81</v>
      </c>
      <c r="I174" s="14">
        <f t="shared" si="17"/>
        <v>0</v>
      </c>
      <c r="J174" s="6"/>
    </row>
    <row r="175" spans="1:10" ht="12.75">
      <c r="A175" s="15"/>
      <c r="B175" s="4" t="s">
        <v>124</v>
      </c>
      <c r="C175" s="11">
        <v>64.539</v>
      </c>
      <c r="D175" s="11">
        <v>52.764</v>
      </c>
      <c r="E175" s="11">
        <v>0</v>
      </c>
      <c r="F175" s="14">
        <f>IF((C175-E175*$C$164)&lt;$G$164,$G$164,IF((C175-E175*$C$164)&gt;$G$163,$G$163,(C175-E175*$C$164)))-E175*$C$164</f>
        <v>64.539</v>
      </c>
      <c r="G175" s="14">
        <f t="shared" si="18"/>
        <v>30.369999999999997</v>
      </c>
      <c r="H175" s="14">
        <f t="shared" si="16"/>
        <v>70.37</v>
      </c>
      <c r="I175" s="14">
        <f t="shared" si="17"/>
        <v>0</v>
      </c>
      <c r="J175" s="6"/>
    </row>
    <row r="176" spans="1:10" ht="12.75">
      <c r="A176" s="15"/>
      <c r="B176" s="4" t="s">
        <v>125</v>
      </c>
      <c r="C176" s="11">
        <v>59.159</v>
      </c>
      <c r="D176" s="11">
        <v>52.177</v>
      </c>
      <c r="E176" s="11">
        <v>0</v>
      </c>
      <c r="F176" s="14">
        <f>IF((C176-E176*$C$164)&lt;$G$164,$G$164,IF((C176-E176*$C$164)&gt;$G$163,$G$163,(C176-E176*$C$164)))-E176*$C$164</f>
        <v>59.159</v>
      </c>
      <c r="G176" s="14">
        <f t="shared" si="18"/>
        <v>35.163</v>
      </c>
      <c r="H176" s="14">
        <f t="shared" si="16"/>
        <v>75.163</v>
      </c>
      <c r="I176" s="14">
        <f t="shared" si="17"/>
        <v>0</v>
      </c>
      <c r="J176" s="6"/>
    </row>
    <row r="177" spans="1:10" ht="12.75">
      <c r="A177" s="15"/>
      <c r="B177" s="4" t="s">
        <v>126</v>
      </c>
      <c r="C177" s="11">
        <v>64.34</v>
      </c>
      <c r="D177" s="11">
        <v>51.06</v>
      </c>
      <c r="E177" s="11">
        <v>0</v>
      </c>
      <c r="F177" s="14">
        <f>IF((C177-E177*$C$164)&lt;$G$164,$G$164,IF((C177-E177*$C$164)&gt;$G$163,$G$163,(C177-E177*$C$164)))-E177*$C$164</f>
        <v>64.34</v>
      </c>
      <c r="G177" s="14">
        <f t="shared" si="18"/>
        <v>28.864999999999995</v>
      </c>
      <c r="H177" s="14">
        <f t="shared" si="16"/>
        <v>68.865</v>
      </c>
      <c r="I177" s="14">
        <f t="shared" si="17"/>
        <v>0</v>
      </c>
      <c r="J177" s="6"/>
    </row>
    <row r="178" spans="1:10" ht="12.75">
      <c r="A178" s="15"/>
      <c r="B178" s="4" t="s">
        <v>127</v>
      </c>
      <c r="C178" s="11">
        <v>64.187</v>
      </c>
      <c r="D178" s="11">
        <v>50.378</v>
      </c>
      <c r="E178" s="11">
        <v>0</v>
      </c>
      <c r="F178" s="14">
        <f>IF((C178-E178*$C$164)&lt;$G$164,$G$164,IF((C178-E178*$C$164)&gt;$G$163,$G$163,(C178-E178*$C$164)))-E178*$C$164</f>
        <v>64.187</v>
      </c>
      <c r="G178" s="14">
        <f t="shared" si="18"/>
        <v>28.336</v>
      </c>
      <c r="H178" s="14">
        <f t="shared" si="16"/>
        <v>68.336</v>
      </c>
      <c r="I178" s="14">
        <f t="shared" si="17"/>
        <v>0</v>
      </c>
      <c r="J178" s="6"/>
    </row>
    <row r="179" spans="1:10" ht="12.75">
      <c r="A179" s="15"/>
      <c r="B179" s="4" t="s">
        <v>128</v>
      </c>
      <c r="C179" s="11">
        <v>82.145</v>
      </c>
      <c r="D179" s="11">
        <v>57.799</v>
      </c>
      <c r="E179" s="11">
        <v>0</v>
      </c>
      <c r="F179" s="14">
        <f>IF((C179-E179*$C$164)&lt;$G$164,$G$164,IF((C179-E179*$C$164)&gt;$G$163,$G$163,(C179-E179*$C$164)))-E179*$C$164</f>
        <v>82.145</v>
      </c>
      <c r="G179" s="14">
        <f t="shared" si="18"/>
        <v>17.799</v>
      </c>
      <c r="H179" s="14">
        <f t="shared" si="16"/>
        <v>57.799</v>
      </c>
      <c r="I179" s="14">
        <f t="shared" si="17"/>
        <v>0</v>
      </c>
      <c r="J179" s="6"/>
    </row>
    <row r="180" spans="1:10" ht="12.75">
      <c r="A180" s="15"/>
      <c r="B180" s="4" t="s">
        <v>129</v>
      </c>
      <c r="C180" s="11">
        <v>68.811</v>
      </c>
      <c r="D180" s="11">
        <v>59.431</v>
      </c>
      <c r="E180" s="11">
        <v>0</v>
      </c>
      <c r="F180" s="14">
        <f>IF((C180-E180*$C$164)&lt;$G$164,$G$164,IF((C180-E180*$C$164)&gt;$G$163,$G$163,(C180-E180*$C$164)))-E180*$C$164</f>
        <v>68.811</v>
      </c>
      <c r="G180" s="14">
        <f t="shared" si="18"/>
        <v>32.764999999999986</v>
      </c>
      <c r="H180" s="14">
        <f t="shared" si="16"/>
        <v>72.76499999999999</v>
      </c>
      <c r="I180" s="14">
        <f t="shared" si="17"/>
        <v>0</v>
      </c>
      <c r="J180" s="6"/>
    </row>
    <row r="181" spans="1:10" ht="12.75">
      <c r="A181" s="15"/>
      <c r="B181" s="4" t="s">
        <v>130</v>
      </c>
      <c r="C181" s="11">
        <v>69.904</v>
      </c>
      <c r="D181" s="11">
        <v>57.547</v>
      </c>
      <c r="E181" s="11">
        <v>0</v>
      </c>
      <c r="F181" s="14">
        <f>IF((C181-E181*$C$164)&lt;$G$164,$G$164,IF((C181-E181*$C$164)&gt;$G$163,$G$163,(C181-E181*$C$164)))-E181*$C$164</f>
        <v>69.904</v>
      </c>
      <c r="G181" s="14">
        <f t="shared" si="18"/>
        <v>29.787999999999997</v>
      </c>
      <c r="H181" s="14">
        <f t="shared" si="16"/>
        <v>69.788</v>
      </c>
      <c r="I181" s="14">
        <f t="shared" si="17"/>
        <v>0</v>
      </c>
      <c r="J181" s="6"/>
    </row>
    <row r="182" spans="1:10" ht="12.75">
      <c r="A182" s="15"/>
      <c r="B182" s="4" t="s">
        <v>131</v>
      </c>
      <c r="C182" s="11">
        <v>64.339</v>
      </c>
      <c r="D182" s="11">
        <v>51.786</v>
      </c>
      <c r="E182" s="11">
        <v>0</v>
      </c>
      <c r="F182" s="14">
        <f>IF((C182-E182*$C$164)&lt;$G$164,$G$164,IF((C182-E182*$C$164)&gt;$G$163,$G$163,(C182-E182*$C$164)))-E182*$C$164</f>
        <v>64.339</v>
      </c>
      <c r="G182" s="14">
        <f t="shared" si="18"/>
        <v>29.592</v>
      </c>
      <c r="H182" s="14">
        <f t="shared" si="16"/>
        <v>69.592</v>
      </c>
      <c r="I182" s="14">
        <f t="shared" si="17"/>
        <v>0</v>
      </c>
      <c r="J182" s="6"/>
    </row>
    <row r="183" spans="1:10" ht="12.75">
      <c r="A183" s="15"/>
      <c r="B183" s="4" t="s">
        <v>132</v>
      </c>
      <c r="C183" s="11">
        <v>68.848</v>
      </c>
      <c r="D183" s="11">
        <v>56.49</v>
      </c>
      <c r="E183" s="11">
        <v>0</v>
      </c>
      <c r="F183" s="14">
        <f>IF((C183-E183*$C$164)&lt;$G$164,$G$164,IF((C183-E183*$C$164)&gt;$G$163,$G$163,(C183-E183*$C$164)))-E183*$C$164</f>
        <v>68.848</v>
      </c>
      <c r="G183" s="14">
        <f t="shared" si="18"/>
        <v>29.787</v>
      </c>
      <c r="H183" s="14">
        <f t="shared" si="16"/>
        <v>69.787</v>
      </c>
      <c r="I183" s="14">
        <f t="shared" si="17"/>
        <v>0</v>
      </c>
      <c r="J183" s="6"/>
    </row>
    <row r="184" spans="1:10" ht="12.75">
      <c r="A184" s="15"/>
      <c r="B184" s="4" t="s">
        <v>133</v>
      </c>
      <c r="C184" s="11">
        <v>59.398</v>
      </c>
      <c r="D184" s="11">
        <v>55.961</v>
      </c>
      <c r="E184" s="11">
        <v>0</v>
      </c>
      <c r="F184" s="14">
        <f>IF((C184-E184*$C$164)&lt;$G$164,$G$164,IF((C184-E184*$C$164)&gt;$G$163,$G$163,(C184-E184*$C$164)))-E184*$C$164</f>
        <v>59.398</v>
      </c>
      <c r="G184" s="14">
        <f t="shared" si="18"/>
        <v>38.70799999999999</v>
      </c>
      <c r="H184" s="14">
        <f t="shared" si="16"/>
        <v>78.708</v>
      </c>
      <c r="I184" s="14">
        <f t="shared" si="17"/>
        <v>0</v>
      </c>
      <c r="J184" s="6"/>
    </row>
    <row r="185" spans="1:10" ht="12.75">
      <c r="A185" s="15"/>
      <c r="B185" s="4" t="s">
        <v>134</v>
      </c>
      <c r="C185" s="11">
        <v>65.414</v>
      </c>
      <c r="D185" s="11">
        <v>53.303</v>
      </c>
      <c r="E185" s="11">
        <v>0</v>
      </c>
      <c r="F185" s="14">
        <f>IF((C185-E185*$C$164)&lt;$G$164,$G$164,IF((C185-E185*$C$164)&gt;$G$163,$G$163,(C185-E185*$C$164)))-E185*$C$164</f>
        <v>65.414</v>
      </c>
      <c r="G185" s="14">
        <f t="shared" si="18"/>
        <v>30.033999999999992</v>
      </c>
      <c r="H185" s="14">
        <f t="shared" si="16"/>
        <v>70.03399999999999</v>
      </c>
      <c r="I185" s="14">
        <f t="shared" si="17"/>
        <v>0</v>
      </c>
      <c r="J185" s="6"/>
    </row>
    <row r="186" spans="1:10" ht="12.75">
      <c r="A186" s="15"/>
      <c r="B186" s="4" t="s">
        <v>135</v>
      </c>
      <c r="C186" s="11">
        <v>65.202</v>
      </c>
      <c r="D186" s="11">
        <v>50</v>
      </c>
      <c r="E186" s="11">
        <v>0</v>
      </c>
      <c r="F186" s="14">
        <f>IF((C186-E186*$C$164)&lt;$G$164,$G$164,IF((C186-E186*$C$164)&gt;$G$163,$G$163,(C186-E186*$C$164)))-E186*$C$164</f>
        <v>65.202</v>
      </c>
      <c r="G186" s="14">
        <f t="shared" si="18"/>
        <v>26.942999999999998</v>
      </c>
      <c r="H186" s="14">
        <f t="shared" si="16"/>
        <v>66.943</v>
      </c>
      <c r="I186" s="14">
        <f t="shared" si="17"/>
        <v>0</v>
      </c>
      <c r="J186" s="6"/>
    </row>
    <row r="187" spans="1:10" ht="12.75">
      <c r="A187" s="15"/>
      <c r="B187" s="4" t="s">
        <v>136</v>
      </c>
      <c r="C187" s="11"/>
      <c r="D187" s="11"/>
      <c r="E187" s="11">
        <v>0</v>
      </c>
      <c r="F187" s="14">
        <f>IF((C187-E187*$C$164)&lt;$G$164,$G$164,IF((C187-E187*$C$164)&gt;$G$163,$G$163,(C187-E187*$C$164)))-E187*$C$164</f>
        <v>42.144999999999996</v>
      </c>
      <c r="G187" s="14">
        <f t="shared" si="18"/>
        <v>42.144999999999996</v>
      </c>
      <c r="H187" s="14">
        <f t="shared" si="16"/>
        <v>82.145</v>
      </c>
      <c r="I187" s="14">
        <f t="shared" si="17"/>
        <v>42.144999999999996</v>
      </c>
      <c r="J187" s="6"/>
    </row>
    <row r="188" spans="1:10" ht="12.75">
      <c r="A188" s="15"/>
      <c r="B188" s="4" t="s">
        <v>137</v>
      </c>
      <c r="C188" s="11">
        <v>65.321</v>
      </c>
      <c r="D188" s="11">
        <v>58.163</v>
      </c>
      <c r="E188" s="11">
        <v>0</v>
      </c>
      <c r="F188" s="14">
        <f>IF((C188-E188*$C$164)&lt;$G$164,$G$164,IF((C188-E188*$C$164)&gt;$G$163,$G$163,(C188-E188*$C$164)))-E188*$C$164</f>
        <v>65.321</v>
      </c>
      <c r="G188" s="14">
        <f t="shared" si="18"/>
        <v>34.986999999999995</v>
      </c>
      <c r="H188" s="14">
        <f t="shared" si="16"/>
        <v>74.987</v>
      </c>
      <c r="I188" s="14">
        <f t="shared" si="17"/>
        <v>0</v>
      </c>
      <c r="J188" s="6"/>
    </row>
    <row r="189" spans="1:10" ht="12.75">
      <c r="A189" s="15"/>
      <c r="B189" s="4" t="s">
        <v>138</v>
      </c>
      <c r="C189" s="11">
        <v>64.211</v>
      </c>
      <c r="D189" s="11">
        <v>60.74</v>
      </c>
      <c r="E189" s="11">
        <v>0</v>
      </c>
      <c r="F189" s="14">
        <f>IF((C189-E189*$C$164)&lt;$G$164,$G$164,IF((C189-E189*$C$164)&gt;$G$163,$G$163,(C189-E189*$C$164)))-E189*$C$164</f>
        <v>64.211</v>
      </c>
      <c r="G189" s="14">
        <f t="shared" si="18"/>
        <v>38.674</v>
      </c>
      <c r="H189" s="14">
        <f t="shared" si="16"/>
        <v>78.674</v>
      </c>
      <c r="I189" s="14">
        <f t="shared" si="17"/>
        <v>0</v>
      </c>
      <c r="J189" s="6"/>
    </row>
    <row r="190" spans="1:10" ht="12.75">
      <c r="A190" s="15"/>
      <c r="B190" s="4" t="s">
        <v>139</v>
      </c>
      <c r="C190" s="11">
        <v>57.817</v>
      </c>
      <c r="D190" s="11">
        <v>53.728</v>
      </c>
      <c r="E190" s="11">
        <v>0</v>
      </c>
      <c r="F190" s="14">
        <f>IF((C190-E190*$C$164)&lt;$G$164,$G$164,IF((C190-E190*$C$164)&gt;$G$163,$G$163,(C190-E190*$C$164)))-E190*$C$164</f>
        <v>57.817</v>
      </c>
      <c r="G190" s="14">
        <f t="shared" si="18"/>
        <v>38.056</v>
      </c>
      <c r="H190" s="14">
        <f t="shared" si="16"/>
        <v>78.056</v>
      </c>
      <c r="I190" s="14">
        <f t="shared" si="17"/>
        <v>0</v>
      </c>
      <c r="J190" s="6"/>
    </row>
    <row r="191" spans="1:10" ht="13.5" thickBot="1">
      <c r="A191" s="15"/>
      <c r="B191" s="10"/>
      <c r="C191" s="7"/>
      <c r="D191" s="7"/>
      <c r="E191" s="7"/>
      <c r="F191" s="7"/>
      <c r="G191" s="7" t="s">
        <v>17</v>
      </c>
      <c r="H191" s="7"/>
      <c r="I191" s="7"/>
      <c r="J191" s="8"/>
    </row>
    <row r="192" spans="1:10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</sheetData>
  <conditionalFormatting sqref="G6:G8 G101:G103 G139:G141 G25:G27 G44:G46 G63:G65 G82:G84 G120:G122 G164">
    <cfRule type="cellIs" priority="1" dxfId="0" operator="greaterThanOrEqual" stopIfTrue="1">
      <formula>$C$5+$C$7</formula>
    </cfRule>
  </conditionalFormatting>
  <conditionalFormatting sqref="D10:D153 D160:D191">
    <cfRule type="cellIs" priority="2" dxfId="0" operator="greaterThan" stopIfTrue="1">
      <formula>C10</formula>
    </cfRule>
  </conditionalFormatting>
  <conditionalFormatting sqref="G162:G163">
    <cfRule type="cellIs" priority="3" dxfId="0" operator="greaterThanOrEqual" stopIfTrue="1">
      <formula>$C$161+$C$162</formula>
    </cfRule>
  </conditionalFormatting>
  <printOptions/>
  <pageMargins left="0.75" right="0.75" top="1" bottom="1" header="0.5" footer="0.5"/>
  <pageSetup fitToHeight="3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Nagy Istvan</cp:lastModifiedBy>
  <cp:lastPrinted>2007-05-24T13:14:27Z</cp:lastPrinted>
  <dcterms:created xsi:type="dcterms:W3CDTF">1996-10-14T23:33:28Z</dcterms:created>
  <dcterms:modified xsi:type="dcterms:W3CDTF">2008-01-23T12:58:00Z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